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k/Documents/NLF 2020/Styrelsemöten/Årsstämma/"/>
    </mc:Choice>
  </mc:AlternateContent>
  <xr:revisionPtr revIDLastSave="0" documentId="13_ncr:1_{A935B6FA-8542-3F4D-80C7-3827DA997BD2}" xr6:coauthVersionLast="45" xr6:coauthVersionMax="45" xr10:uidLastSave="{00000000-0000-0000-0000-000000000000}"/>
  <bookViews>
    <workbookView xWindow="0" yWindow="740" windowWidth="28800" windowHeight="15840" activeTab="1" xr2:uid="{00000000-000D-0000-FFFF-FFFF00000000}"/>
  </bookViews>
  <sheets>
    <sheet name="budget 2018" sheetId="1" r:id="rId1"/>
    <sheet name="Budget 202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5" i="2" l="1"/>
  <c r="D72" i="2"/>
  <c r="C72" i="2"/>
  <c r="D55" i="2"/>
  <c r="C55" i="2"/>
  <c r="D25" i="2"/>
  <c r="C25" i="2"/>
  <c r="C13" i="2"/>
  <c r="C16" i="2" s="1"/>
  <c r="D13" i="2"/>
  <c r="C89" i="2" l="1"/>
  <c r="C27" i="2"/>
  <c r="D89" i="2"/>
  <c r="D16" i="2"/>
  <c r="D27" i="2" s="1"/>
  <c r="K92" i="1"/>
  <c r="K35" i="1" l="1"/>
  <c r="H118" i="1" l="1"/>
  <c r="I84" i="1"/>
  <c r="I92" i="1" s="1"/>
  <c r="E109" i="1"/>
  <c r="E92" i="1"/>
  <c r="E71" i="1"/>
  <c r="F35" i="1"/>
  <c r="E35" i="1"/>
  <c r="E14" i="1"/>
  <c r="E22" i="1" s="1"/>
  <c r="E25" i="1" s="1"/>
  <c r="F14" i="1"/>
  <c r="F22" i="1" s="1"/>
  <c r="J109" i="1"/>
  <c r="J71" i="1"/>
  <c r="J14" i="1"/>
  <c r="J22" i="1" s="1"/>
  <c r="J35" i="1"/>
  <c r="D14" i="1"/>
  <c r="D22" i="1"/>
  <c r="D25" i="1" s="1"/>
  <c r="A22" i="1"/>
  <c r="A37" i="1" s="1"/>
  <c r="A35" i="1"/>
  <c r="I22" i="1"/>
  <c r="I25" i="1" s="1"/>
  <c r="K22" i="1"/>
  <c r="K71" i="1"/>
  <c r="A25" i="1"/>
  <c r="D35" i="1"/>
  <c r="I35" i="1"/>
  <c r="J92" i="1"/>
  <c r="A71" i="1"/>
  <c r="D71" i="1"/>
  <c r="F71" i="1"/>
  <c r="I71" i="1"/>
  <c r="D76" i="1"/>
  <c r="D92" i="1" s="1"/>
  <c r="D109" i="1"/>
  <c r="A92" i="1"/>
  <c r="F92" i="1"/>
  <c r="A98" i="1"/>
  <c r="D98" i="1"/>
  <c r="F109" i="1"/>
  <c r="A113" i="1"/>
  <c r="I113" i="1" l="1"/>
  <c r="F113" i="1"/>
  <c r="F25" i="1"/>
  <c r="F37" i="1" s="1"/>
  <c r="A94" i="1"/>
  <c r="A115" i="1" s="1"/>
  <c r="K25" i="1"/>
  <c r="K113" i="1" s="1"/>
  <c r="K37" i="1"/>
  <c r="I37" i="1"/>
  <c r="E113" i="1"/>
  <c r="E37" i="1"/>
  <c r="D37" i="1"/>
  <c r="D113" i="1"/>
  <c r="J113" i="1"/>
  <c r="J25" i="1"/>
  <c r="J37" i="1" s="1"/>
</calcChain>
</file>

<file path=xl/sharedStrings.xml><?xml version="1.0" encoding="utf-8"?>
<sst xmlns="http://schemas.openxmlformats.org/spreadsheetml/2006/main" count="240" uniqueCount="121">
  <si>
    <t>Resultat 2017</t>
  </si>
  <si>
    <t>Budget 2019</t>
  </si>
  <si>
    <t>RÖRELSEINTÄKTER</t>
  </si>
  <si>
    <t>Utfall 2017</t>
  </si>
  <si>
    <t>Budget</t>
  </si>
  <si>
    <t>Utfall</t>
  </si>
  <si>
    <t>Prognos helår</t>
  </si>
  <si>
    <t>Utfall jul 2001-feb 2003</t>
  </si>
  <si>
    <t xml:space="preserve">Övriga rörelseintäkter </t>
  </si>
  <si>
    <t>Utfall 2015</t>
  </si>
  <si>
    <t>Utfall 2016</t>
  </si>
  <si>
    <t xml:space="preserve">jan </t>
  </si>
  <si>
    <t>Övriga rörelseIntäkter</t>
  </si>
  <si>
    <t>3900+3901</t>
  </si>
  <si>
    <t>Medlems- och serviceavg</t>
  </si>
  <si>
    <t>Förs skohyra</t>
  </si>
  <si>
    <t>Förs skåphyra</t>
  </si>
  <si>
    <t>Sponsorer</t>
  </si>
  <si>
    <t>Kommunala bidrag</t>
  </si>
  <si>
    <t>övriga bidrag</t>
  </si>
  <si>
    <t xml:space="preserve">Summa övriga rörelseintäkter </t>
  </si>
  <si>
    <t>Summa övriga rörelseintäkter</t>
  </si>
  <si>
    <t>Summa rörelseintäkter</t>
  </si>
  <si>
    <t>RÖRELSEKOSTNADER</t>
  </si>
  <si>
    <t>Materiel och varor</t>
  </si>
  <si>
    <t>Möteskostnader</t>
  </si>
  <si>
    <r>
      <t>Stöttar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SGC och SBW</t>
    </r>
  </si>
  <si>
    <t>Övriga utgifter</t>
  </si>
  <si>
    <t xml:space="preserve">Priser( NLF pris 5 kkr, Landsbygdsnäringspriset 5 kkr, Kulturgalan 5 kkr, SGC 5 kkr </t>
  </si>
  <si>
    <t>E20</t>
  </si>
  <si>
    <t>samt SGC 10 kkr och SBW 60 kkr?)</t>
  </si>
  <si>
    <t>Lämnade bidrag</t>
  </si>
  <si>
    <t>Bidrag</t>
  </si>
  <si>
    <t>Legoarb o underentrepr</t>
  </si>
  <si>
    <t>Summa materiel och varor</t>
  </si>
  <si>
    <t>Bruttovinst</t>
  </si>
  <si>
    <t>Övriga externa rörelsekostnader</t>
  </si>
  <si>
    <t>Lokalhyra</t>
  </si>
  <si>
    <t xml:space="preserve">16 kvm hyra </t>
  </si>
  <si>
    <t>Övr kostnader hyrd lokal</t>
  </si>
  <si>
    <t>Förbrukningsinventarier</t>
  </si>
  <si>
    <t>Dataprogram</t>
  </si>
  <si>
    <t>Resekostnader</t>
  </si>
  <si>
    <t>Parkeringsbiljetter</t>
  </si>
  <si>
    <t>Annonskostn</t>
  </si>
  <si>
    <t>Inf mtrl, hemsida</t>
  </si>
  <si>
    <t>Utställn, mässor</t>
  </si>
  <si>
    <t xml:space="preserve">UF enligt nytt avtal </t>
  </si>
  <si>
    <t>Representation avdragsgill</t>
  </si>
  <si>
    <t>Representation ej avdragsgill</t>
  </si>
  <si>
    <t>Kontorsmaterial</t>
  </si>
  <si>
    <t>Trycksaker</t>
  </si>
  <si>
    <t>Telefon</t>
  </si>
  <si>
    <t>Web/IT avg</t>
  </si>
  <si>
    <t>Porto</t>
  </si>
  <si>
    <t>Kostn elektr faktura</t>
  </si>
  <si>
    <t>Kost elektr fakturering</t>
  </si>
  <si>
    <t>Revision</t>
  </si>
  <si>
    <t>Redovisningskostnader</t>
  </si>
  <si>
    <t>IT-tjänster</t>
  </si>
  <si>
    <t>Konsultarvoden</t>
  </si>
  <si>
    <t>Bankkostnader</t>
  </si>
  <si>
    <t>Övriga externa tjänster</t>
  </si>
  <si>
    <t>Medlemsavgifter</t>
  </si>
  <si>
    <t>Övr kostnader</t>
  </si>
  <si>
    <t>Lämnade bidrag och gåvor</t>
  </si>
  <si>
    <t>Summa övriga externa kostnader</t>
  </si>
  <si>
    <t>Summa övriga externa kotnader</t>
  </si>
  <si>
    <t>Kostnader för personal</t>
  </si>
  <si>
    <t xml:space="preserve">Löner </t>
  </si>
  <si>
    <t>35 TKR månadslön</t>
  </si>
  <si>
    <t xml:space="preserve">Sem.ers </t>
  </si>
  <si>
    <t>Bilersättning, skattefria</t>
  </si>
  <si>
    <t>Pensionsförsäkring</t>
  </si>
  <si>
    <t>Soc.avg sem- o lönesk</t>
  </si>
  <si>
    <t>Sociala avgifter</t>
  </si>
  <si>
    <t>50% (32% sociala, övriga kostnader pension etc.)</t>
  </si>
  <si>
    <t>Löneskatt på pens.kostn</t>
  </si>
  <si>
    <t>Sjuk o Hälsovård</t>
  </si>
  <si>
    <t>Arb.markn. Försäkring</t>
  </si>
  <si>
    <t>Gruppförsäkrings premie</t>
  </si>
  <si>
    <t>Övriga personalkostn</t>
  </si>
  <si>
    <t>Erh bidrag för personal</t>
  </si>
  <si>
    <t>Summa kostnader för personal</t>
  </si>
  <si>
    <t>Resultat före avskrivningar</t>
  </si>
  <si>
    <t>Avskrivningar</t>
  </si>
  <si>
    <t>Avskrivn inventarier</t>
  </si>
  <si>
    <t>Summa avskrivningar</t>
  </si>
  <si>
    <t>Resultat efter avskrivningar</t>
  </si>
  <si>
    <t>Finansiella poster</t>
  </si>
  <si>
    <t>Ränteintäkter</t>
  </si>
  <si>
    <t>Ränteintäkter kortf ford</t>
  </si>
  <si>
    <t>Skattefria ränteintäkter</t>
  </si>
  <si>
    <t>Dröjsmålsräntor</t>
  </si>
  <si>
    <t>Dröjsmålsränta</t>
  </si>
  <si>
    <t>Kost.räntor skatt o avg</t>
  </si>
  <si>
    <t>Summa finansiella intäkter o kostnader</t>
  </si>
  <si>
    <t>Skatt</t>
  </si>
  <si>
    <t>Resultat</t>
  </si>
  <si>
    <t>VIP medlem</t>
  </si>
  <si>
    <t>Malins extra tid</t>
  </si>
  <si>
    <t>Sj.lön till tjänstemän</t>
  </si>
  <si>
    <t>Föreningsavg. Ej avdragsgill</t>
  </si>
  <si>
    <t>GSP valberedning</t>
  </si>
  <si>
    <t>I övr. externa kostn. Avdragsgill</t>
  </si>
  <si>
    <t>Pension anställd</t>
  </si>
  <si>
    <t>Sjuk o Hälsovård avdragsgill</t>
  </si>
  <si>
    <t>Sjuk o Hälsovård ej avdragsgill</t>
  </si>
  <si>
    <t>Städn. Och renhålln.</t>
  </si>
  <si>
    <t>Sem.lön tjänstemän</t>
  </si>
  <si>
    <t>Förändr. Sem.löneskuld</t>
  </si>
  <si>
    <t>Budget 2020</t>
  </si>
  <si>
    <t>Priser( NLF pris 5 kkr, Landsbygdsnäringspriset 5 kkr, Kulturgalan 5 kkr, SGC 15 kkr)</t>
  </si>
  <si>
    <t>P-tillstånd</t>
  </si>
  <si>
    <t>GSP Valberedning</t>
  </si>
  <si>
    <t>Matfestivalen, UF, Skövde Cityrun</t>
  </si>
  <si>
    <t>Pensionsförsäkringspremier</t>
  </si>
  <si>
    <t>Soc.avg sem- o löneskuld</t>
  </si>
  <si>
    <t>Särskild löneskatt</t>
  </si>
  <si>
    <t>Avskrivn på datorer</t>
  </si>
  <si>
    <t>Diplom, roll-ups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</si>
</sst>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\ &quot;kr&quot;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3" fontId="1" fillId="0" borderId="0" xfId="1" applyNumberFormat="1" applyAlignment="1">
      <alignment horizontal="right"/>
    </xf>
    <xf numFmtId="0" fontId="5" fillId="0" borderId="0" xfId="0" applyFont="1" applyAlignment="1">
      <alignment horizontal="left"/>
    </xf>
    <xf numFmtId="3" fontId="3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0" fontId="0" fillId="0" borderId="1" xfId="0" applyBorder="1"/>
    <xf numFmtId="0" fontId="2" fillId="0" borderId="1" xfId="0" applyFont="1" applyBorder="1"/>
    <xf numFmtId="3" fontId="0" fillId="0" borderId="0" xfId="0" applyNumberFormat="1"/>
    <xf numFmtId="3" fontId="6" fillId="0" borderId="0" xfId="0" applyNumberFormat="1" applyFont="1"/>
    <xf numFmtId="3" fontId="3" fillId="0" borderId="0" xfId="0" applyNumberFormat="1" applyFont="1"/>
    <xf numFmtId="3" fontId="9" fillId="0" borderId="1" xfId="0" applyNumberFormat="1" applyFont="1" applyBorder="1"/>
    <xf numFmtId="3" fontId="10" fillId="0" borderId="1" xfId="0" applyNumberFormat="1" applyFont="1" applyBorder="1"/>
    <xf numFmtId="3" fontId="0" fillId="0" borderId="1" xfId="0" applyNumberFormat="1" applyBorder="1"/>
    <xf numFmtId="3" fontId="9" fillId="0" borderId="0" xfId="0" applyNumberFormat="1" applyFont="1"/>
    <xf numFmtId="3" fontId="10" fillId="0" borderId="0" xfId="0" applyNumberFormat="1" applyFont="1"/>
    <xf numFmtId="3" fontId="4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11" fillId="0" borderId="0" xfId="0" applyFont="1"/>
    <xf numFmtId="3" fontId="1" fillId="2" borderId="0" xfId="1" applyNumberFormat="1" applyFill="1" applyAlignment="1">
      <alignment horizontal="righ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6" fillId="2" borderId="0" xfId="0" applyNumberFormat="1" applyFont="1" applyFill="1"/>
    <xf numFmtId="3" fontId="9" fillId="2" borderId="1" xfId="0" applyNumberFormat="1" applyFont="1" applyFill="1" applyBorder="1"/>
    <xf numFmtId="0" fontId="6" fillId="2" borderId="0" xfId="0" applyFont="1" applyFill="1"/>
    <xf numFmtId="3" fontId="0" fillId="2" borderId="0" xfId="0" applyNumberFormat="1" applyFill="1"/>
    <xf numFmtId="3" fontId="9" fillId="2" borderId="0" xfId="0" applyNumberFormat="1" applyFont="1" applyFill="1"/>
    <xf numFmtId="165" fontId="0" fillId="0" borderId="0" xfId="0" applyNumberFormat="1"/>
    <xf numFmtId="3" fontId="13" fillId="0" borderId="0" xfId="0" applyNumberFormat="1" applyFont="1"/>
    <xf numFmtId="0" fontId="12" fillId="0" borderId="0" xfId="0" applyFont="1"/>
    <xf numFmtId="16" fontId="3" fillId="0" borderId="0" xfId="0" applyNumberFormat="1" applyFont="1"/>
    <xf numFmtId="0" fontId="1" fillId="0" borderId="0" xfId="0" applyFont="1"/>
    <xf numFmtId="0" fontId="4" fillId="0" borderId="0" xfId="0" applyFon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3" fontId="9" fillId="0" borderId="0" xfId="0" applyNumberFormat="1" applyFont="1" applyFill="1"/>
    <xf numFmtId="0" fontId="12" fillId="0" borderId="0" xfId="0" applyFont="1" applyFill="1"/>
    <xf numFmtId="0" fontId="6" fillId="0" borderId="0" xfId="0" applyFont="1" applyFill="1"/>
    <xf numFmtId="0" fontId="1" fillId="0" borderId="0" xfId="0" applyFont="1" applyFill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opLeftCell="B66" zoomScaleNormal="100" workbookViewId="0">
      <selection activeCell="K113" sqref="K113"/>
    </sheetView>
  </sheetViews>
  <sheetFormatPr baseColWidth="10" defaultColWidth="8.83203125" defaultRowHeight="13" x14ac:dyDescent="0.15"/>
  <cols>
    <col min="1" max="1" width="14.1640625" hidden="1" customWidth="1"/>
    <col min="2" max="2" width="20.6640625" customWidth="1"/>
    <col min="3" max="3" width="24.5" bestFit="1" customWidth="1"/>
    <col min="4" max="5" width="10.5" customWidth="1"/>
    <col min="6" max="6" width="10.1640625" customWidth="1"/>
    <col min="7" max="7" width="28.83203125" customWidth="1"/>
    <col min="8" max="8" width="27.33203125" bestFit="1" customWidth="1"/>
    <col min="9" max="9" width="9.33203125" customWidth="1"/>
    <col min="10" max="10" width="7.6640625" hidden="1" customWidth="1"/>
    <col min="11" max="11" width="10.6640625" customWidth="1"/>
    <col min="12" max="12" width="10.33203125" customWidth="1"/>
  </cols>
  <sheetData>
    <row r="1" spans="1:12" ht="2" customHeight="1" x14ac:dyDescent="0.15"/>
    <row r="2" spans="1:12" ht="2" customHeight="1" x14ac:dyDescent="0.15"/>
    <row r="3" spans="1:12" ht="2" customHeight="1" x14ac:dyDescent="0.15"/>
    <row r="4" spans="1:12" ht="2" customHeight="1" x14ac:dyDescent="0.15"/>
    <row r="5" spans="1:12" ht="2" customHeight="1" x14ac:dyDescent="0.15"/>
    <row r="6" spans="1:12" ht="2" customHeight="1" x14ac:dyDescent="0.15"/>
    <row r="7" spans="1:12" x14ac:dyDescent="0.15">
      <c r="F7" s="15"/>
    </row>
    <row r="8" spans="1:12" ht="18" x14ac:dyDescent="0.2">
      <c r="B8" s="1" t="s">
        <v>0</v>
      </c>
      <c r="C8" s="1"/>
      <c r="D8" s="1"/>
      <c r="E8" s="1"/>
      <c r="F8" s="16"/>
      <c r="G8" s="1" t="s">
        <v>1</v>
      </c>
      <c r="L8" s="1"/>
    </row>
    <row r="9" spans="1:12" x14ac:dyDescent="0.15">
      <c r="F9" s="15"/>
    </row>
    <row r="10" spans="1:12" x14ac:dyDescent="0.15">
      <c r="B10" s="2"/>
      <c r="C10" s="2"/>
      <c r="F10" s="15"/>
      <c r="G10" s="2"/>
      <c r="H10" s="2"/>
      <c r="J10" s="13"/>
    </row>
    <row r="11" spans="1:12" x14ac:dyDescent="0.15">
      <c r="B11" s="11" t="s">
        <v>2</v>
      </c>
      <c r="F11" s="26" t="s">
        <v>3</v>
      </c>
      <c r="G11" s="11" t="s">
        <v>2</v>
      </c>
      <c r="H11" s="2"/>
      <c r="I11" s="13" t="s">
        <v>4</v>
      </c>
      <c r="J11" s="14" t="s">
        <v>5</v>
      </c>
      <c r="K11" s="13" t="s">
        <v>6</v>
      </c>
    </row>
    <row r="12" spans="1:12" ht="28" x14ac:dyDescent="0.15">
      <c r="A12" s="3" t="s">
        <v>7</v>
      </c>
      <c r="B12" s="2" t="s">
        <v>8</v>
      </c>
      <c r="D12" s="2" t="s">
        <v>9</v>
      </c>
      <c r="E12" s="2" t="s">
        <v>10</v>
      </c>
      <c r="F12" s="26" t="s">
        <v>11</v>
      </c>
      <c r="G12" s="2" t="s">
        <v>12</v>
      </c>
      <c r="I12" s="2">
        <v>2019</v>
      </c>
      <c r="J12" s="14" t="s">
        <v>11</v>
      </c>
      <c r="K12" s="40">
        <v>43630</v>
      </c>
      <c r="L12" s="2"/>
    </row>
    <row r="13" spans="1:12" x14ac:dyDescent="0.15">
      <c r="A13" s="3"/>
      <c r="B13" s="2">
        <v>3540</v>
      </c>
      <c r="D13" s="2">
        <v>2.0699999999999998</v>
      </c>
      <c r="E13" s="2">
        <v>3.39</v>
      </c>
      <c r="F13" s="27"/>
      <c r="G13" s="4">
        <v>3740</v>
      </c>
      <c r="J13" s="14"/>
      <c r="K13" s="17"/>
      <c r="L13" s="2"/>
    </row>
    <row r="14" spans="1:12" x14ac:dyDescent="0.15">
      <c r="A14" s="6">
        <v>1280011</v>
      </c>
      <c r="B14" s="4" t="s">
        <v>13</v>
      </c>
      <c r="C14" s="13" t="s">
        <v>14</v>
      </c>
      <c r="D14" s="18">
        <f>66400+390300</f>
        <v>456700</v>
      </c>
      <c r="E14" s="18">
        <f>60600+402900</f>
        <v>463500</v>
      </c>
      <c r="F14" s="20">
        <f>3600+42000</f>
        <v>45600</v>
      </c>
      <c r="G14" s="4" t="s">
        <v>13</v>
      </c>
      <c r="H14" s="5" t="s">
        <v>14</v>
      </c>
      <c r="I14" s="17">
        <v>604000</v>
      </c>
      <c r="J14" s="23">
        <f>44400+382000</f>
        <v>426400</v>
      </c>
      <c r="K14" s="18">
        <v>589700</v>
      </c>
      <c r="L14" s="13"/>
    </row>
    <row r="15" spans="1:12" hidden="1" x14ac:dyDescent="0.15">
      <c r="A15" s="6">
        <v>29680</v>
      </c>
      <c r="B15" s="4"/>
      <c r="D15" s="18"/>
      <c r="E15" s="18"/>
      <c r="F15" s="20"/>
      <c r="G15" s="4">
        <v>3011</v>
      </c>
      <c r="H15" s="5" t="s">
        <v>15</v>
      </c>
      <c r="I15" s="17"/>
      <c r="J15" s="23"/>
      <c r="K15" s="17"/>
    </row>
    <row r="16" spans="1:12" hidden="1" x14ac:dyDescent="0.15">
      <c r="A16" s="6">
        <v>2415</v>
      </c>
      <c r="B16" s="4"/>
      <c r="D16" s="18"/>
      <c r="E16" s="18"/>
      <c r="F16" s="20"/>
      <c r="G16" s="4">
        <v>3013</v>
      </c>
      <c r="H16" s="5" t="s">
        <v>16</v>
      </c>
      <c r="I16" s="17"/>
      <c r="J16" s="23"/>
      <c r="K16" s="17"/>
    </row>
    <row r="17" spans="1:12" x14ac:dyDescent="0.15">
      <c r="A17" s="6"/>
      <c r="B17" s="4">
        <v>3981</v>
      </c>
      <c r="C17" s="13" t="s">
        <v>17</v>
      </c>
      <c r="D17" s="18">
        <v>200000</v>
      </c>
      <c r="E17" s="18">
        <v>200000</v>
      </c>
      <c r="F17" s="20">
        <v>200000</v>
      </c>
      <c r="G17" s="4">
        <v>3980</v>
      </c>
      <c r="H17" s="5" t="s">
        <v>18</v>
      </c>
      <c r="I17" s="18">
        <v>200000</v>
      </c>
      <c r="J17" s="23">
        <v>200000</v>
      </c>
      <c r="K17" s="17">
        <v>200000</v>
      </c>
      <c r="L17" s="13"/>
    </row>
    <row r="18" spans="1:12" x14ac:dyDescent="0.15">
      <c r="A18" s="6"/>
      <c r="B18" s="4">
        <v>3989</v>
      </c>
      <c r="C18" s="13" t="s">
        <v>19</v>
      </c>
      <c r="D18" s="18">
        <v>9625</v>
      </c>
      <c r="E18" s="18">
        <v>5000</v>
      </c>
      <c r="F18" s="20"/>
      <c r="G18" s="4"/>
      <c r="H18" s="5"/>
      <c r="I18" s="18"/>
      <c r="J18" s="23"/>
      <c r="K18" s="17"/>
      <c r="L18" s="13"/>
    </row>
    <row r="19" spans="1:12" x14ac:dyDescent="0.15">
      <c r="A19" s="6"/>
      <c r="B19" s="4"/>
      <c r="D19" s="18"/>
      <c r="E19" s="18"/>
      <c r="F19" s="20"/>
      <c r="G19" s="4"/>
      <c r="H19" s="5"/>
      <c r="I19" s="17"/>
      <c r="J19" s="23"/>
      <c r="K19" s="17"/>
      <c r="L19" s="13"/>
    </row>
    <row r="20" spans="1:12" x14ac:dyDescent="0.15">
      <c r="A20" s="6"/>
      <c r="B20" s="4"/>
      <c r="C20" s="13"/>
      <c r="D20" s="18"/>
      <c r="E20" s="18"/>
      <c r="F20" s="20"/>
      <c r="G20" s="4"/>
      <c r="H20" s="5"/>
      <c r="I20" s="17"/>
      <c r="J20" s="23"/>
      <c r="K20" s="17"/>
    </row>
    <row r="21" spans="1:12" x14ac:dyDescent="0.15">
      <c r="A21" s="6">
        <v>57105</v>
      </c>
      <c r="D21" s="18"/>
      <c r="E21" s="18"/>
      <c r="F21" s="20"/>
      <c r="G21" s="4"/>
      <c r="H21" s="5"/>
      <c r="I21" s="17"/>
      <c r="J21" s="23"/>
      <c r="K21" s="17"/>
    </row>
    <row r="22" spans="1:12" x14ac:dyDescent="0.15">
      <c r="A22" s="8">
        <f>SUM(A14:A21)</f>
        <v>1369211</v>
      </c>
      <c r="B22" s="2" t="s">
        <v>20</v>
      </c>
      <c r="C22" s="2"/>
      <c r="D22" s="19">
        <f>SUM(D13:D21)</f>
        <v>666327.07000000007</v>
      </c>
      <c r="E22" s="19">
        <f>SUM(E13:E21)</f>
        <v>668503.39</v>
      </c>
      <c r="F22" s="24">
        <f>SUM(F13:F21)</f>
        <v>245600</v>
      </c>
      <c r="G22" s="7" t="s">
        <v>21</v>
      </c>
      <c r="I22" s="19">
        <f>SUM(I14:I21)</f>
        <v>804000</v>
      </c>
      <c r="J22" s="24">
        <f>SUM(J13:J21)</f>
        <v>626400</v>
      </c>
      <c r="K22" s="19">
        <f>SUM(K14:K21)</f>
        <v>789700</v>
      </c>
      <c r="L22" s="2"/>
    </row>
    <row r="23" spans="1:12" x14ac:dyDescent="0.15">
      <c r="A23" s="8"/>
      <c r="D23" s="18"/>
      <c r="E23" s="18"/>
      <c r="F23" s="20"/>
      <c r="G23" s="7"/>
      <c r="I23" s="17"/>
      <c r="J23" s="23"/>
      <c r="K23" s="17"/>
    </row>
    <row r="24" spans="1:12" x14ac:dyDescent="0.15">
      <c r="A24" s="9">
        <v>0</v>
      </c>
      <c r="D24" s="18"/>
      <c r="E24" s="18"/>
      <c r="F24" s="20"/>
      <c r="G24" s="4"/>
      <c r="I24" s="17"/>
      <c r="J24" s="23"/>
      <c r="K24" s="17"/>
    </row>
    <row r="25" spans="1:12" x14ac:dyDescent="0.15">
      <c r="A25" s="8">
        <f>SUM(A24)</f>
        <v>0</v>
      </c>
      <c r="B25" s="2" t="s">
        <v>22</v>
      </c>
      <c r="C25" s="2"/>
      <c r="D25" s="19">
        <f>D22</f>
        <v>666327.07000000007</v>
      </c>
      <c r="E25" s="19">
        <f>E22</f>
        <v>668503.39</v>
      </c>
      <c r="F25" s="24">
        <f>F22</f>
        <v>245600</v>
      </c>
      <c r="G25" s="7" t="s">
        <v>22</v>
      </c>
      <c r="H25" s="2"/>
      <c r="I25" s="19">
        <f>I22</f>
        <v>804000</v>
      </c>
      <c r="J25" s="24">
        <f>J22</f>
        <v>626400</v>
      </c>
      <c r="K25" s="19">
        <f>K22</f>
        <v>789700</v>
      </c>
    </row>
    <row r="26" spans="1:12" x14ac:dyDescent="0.15">
      <c r="A26" s="8"/>
      <c r="D26" s="18"/>
      <c r="E26" s="18"/>
      <c r="F26" s="20"/>
      <c r="G26" s="7"/>
      <c r="I26" s="17"/>
      <c r="J26" s="23"/>
      <c r="K26" s="17"/>
    </row>
    <row r="27" spans="1:12" x14ac:dyDescent="0.15">
      <c r="A27" s="6"/>
      <c r="D27" s="18"/>
      <c r="E27" s="18"/>
      <c r="F27" s="20"/>
      <c r="G27" s="10"/>
      <c r="H27" s="2"/>
      <c r="I27" s="17"/>
      <c r="J27" s="23"/>
      <c r="K27" s="17"/>
    </row>
    <row r="28" spans="1:12" x14ac:dyDescent="0.15">
      <c r="A28" s="6"/>
      <c r="B28" s="2" t="s">
        <v>23</v>
      </c>
      <c r="D28" s="18"/>
      <c r="E28" s="18"/>
      <c r="F28" s="20"/>
      <c r="G28" s="7" t="s">
        <v>23</v>
      </c>
      <c r="I28" s="17"/>
      <c r="J28" s="23"/>
      <c r="K28" s="17"/>
    </row>
    <row r="29" spans="1:12" x14ac:dyDescent="0.15">
      <c r="A29" s="6"/>
      <c r="B29" s="2" t="s">
        <v>24</v>
      </c>
      <c r="D29" s="18"/>
      <c r="E29" s="18"/>
      <c r="F29" s="20"/>
      <c r="G29" s="7" t="s">
        <v>24</v>
      </c>
      <c r="I29" s="17"/>
      <c r="J29" s="23"/>
      <c r="K29" s="17"/>
    </row>
    <row r="30" spans="1:12" x14ac:dyDescent="0.15">
      <c r="A30" s="6">
        <v>-96632</v>
      </c>
      <c r="B30" s="4">
        <v>4111</v>
      </c>
      <c r="C30" t="s">
        <v>25</v>
      </c>
      <c r="D30" s="18">
        <v>-136546</v>
      </c>
      <c r="E30" s="18">
        <v>-197086</v>
      </c>
      <c r="F30" s="20">
        <v>0</v>
      </c>
      <c r="G30" s="4">
        <v>4111</v>
      </c>
      <c r="H30" t="s">
        <v>25</v>
      </c>
      <c r="I30" s="18">
        <v>-100000</v>
      </c>
      <c r="J30" s="23">
        <v>-8816</v>
      </c>
      <c r="K30" s="17">
        <v>-26529</v>
      </c>
      <c r="L30" s="13" t="s">
        <v>26</v>
      </c>
    </row>
    <row r="31" spans="1:12" x14ac:dyDescent="0.15">
      <c r="A31" s="6"/>
      <c r="B31" s="4">
        <v>4112</v>
      </c>
      <c r="C31" t="s">
        <v>27</v>
      </c>
      <c r="D31" s="18">
        <v>-3125</v>
      </c>
      <c r="E31" s="18">
        <v>-37219</v>
      </c>
      <c r="F31" s="20"/>
      <c r="G31" s="4">
        <v>4112</v>
      </c>
      <c r="H31" t="s">
        <v>27</v>
      </c>
      <c r="I31" s="17">
        <v>-90000</v>
      </c>
      <c r="J31" s="23"/>
      <c r="K31" s="17"/>
      <c r="L31" s="13" t="s">
        <v>28</v>
      </c>
    </row>
    <row r="32" spans="1:12" x14ac:dyDescent="0.15">
      <c r="A32" s="6"/>
      <c r="B32" s="4">
        <v>4113</v>
      </c>
      <c r="C32" t="s">
        <v>29</v>
      </c>
      <c r="D32" s="18"/>
      <c r="E32" s="18"/>
      <c r="F32" s="20"/>
      <c r="G32" s="4">
        <v>4113</v>
      </c>
      <c r="I32" s="17"/>
      <c r="J32" s="23"/>
      <c r="K32" s="17"/>
      <c r="L32" s="13" t="s">
        <v>30</v>
      </c>
    </row>
    <row r="33" spans="1:12" x14ac:dyDescent="0.15">
      <c r="A33" s="6">
        <v>-340439</v>
      </c>
      <c r="B33" s="4">
        <v>4130</v>
      </c>
      <c r="C33" t="s">
        <v>31</v>
      </c>
      <c r="D33" s="18"/>
      <c r="E33" s="18"/>
      <c r="F33" s="20"/>
      <c r="G33" s="4">
        <v>4130</v>
      </c>
      <c r="H33" t="s">
        <v>32</v>
      </c>
      <c r="I33" s="17"/>
      <c r="J33" s="23"/>
      <c r="K33" s="17">
        <v>-5000</v>
      </c>
    </row>
    <row r="34" spans="1:12" x14ac:dyDescent="0.15">
      <c r="A34" s="6"/>
      <c r="B34" s="4">
        <v>4600</v>
      </c>
      <c r="C34" t="s">
        <v>33</v>
      </c>
      <c r="D34" s="18">
        <v>-31250</v>
      </c>
      <c r="E34" s="18"/>
      <c r="F34" s="20"/>
      <c r="G34" s="4"/>
      <c r="I34" s="17"/>
      <c r="J34" s="23"/>
      <c r="K34" s="17"/>
    </row>
    <row r="35" spans="1:12" x14ac:dyDescent="0.15">
      <c r="A35" s="8">
        <f>SUM(A30:A33)</f>
        <v>-437071</v>
      </c>
      <c r="B35" s="7" t="s">
        <v>34</v>
      </c>
      <c r="C35" s="2"/>
      <c r="D35" s="19">
        <f>SUM(D30:D34)</f>
        <v>-170921</v>
      </c>
      <c r="E35" s="19">
        <f>SUM(E30:E34)</f>
        <v>-234305</v>
      </c>
      <c r="F35" s="19">
        <f>SUM(F30:F34)</f>
        <v>0</v>
      </c>
      <c r="G35" s="7" t="s">
        <v>34</v>
      </c>
      <c r="I35" s="19">
        <f>SUM(I30:I34)</f>
        <v>-190000</v>
      </c>
      <c r="J35" s="24">
        <f>SUM(J30:J34)</f>
        <v>-8816</v>
      </c>
      <c r="K35" s="24">
        <f>SUM(K30+K33)</f>
        <v>-31529</v>
      </c>
      <c r="L35" s="2"/>
    </row>
    <row r="36" spans="1:12" x14ac:dyDescent="0.15">
      <c r="A36" s="8"/>
      <c r="B36" s="7"/>
      <c r="D36" s="18"/>
      <c r="E36" s="18"/>
      <c r="F36" s="20"/>
      <c r="G36" s="7"/>
      <c r="I36" s="17"/>
      <c r="J36" s="23"/>
      <c r="K36" s="17"/>
    </row>
    <row r="37" spans="1:12" x14ac:dyDescent="0.15">
      <c r="A37" s="8">
        <f>A22+A35</f>
        <v>932140</v>
      </c>
      <c r="B37" s="7" t="s">
        <v>35</v>
      </c>
      <c r="D37" s="18">
        <f>D25+D35</f>
        <v>495406.07000000007</v>
      </c>
      <c r="E37" s="18">
        <f>E25+E35</f>
        <v>434198.39</v>
      </c>
      <c r="F37" s="22">
        <f>F25+F35</f>
        <v>245600</v>
      </c>
      <c r="G37" s="7" t="s">
        <v>35</v>
      </c>
      <c r="I37" s="17">
        <f>I25+I35</f>
        <v>614000</v>
      </c>
      <c r="J37" s="17">
        <f>J25+J35</f>
        <v>617584</v>
      </c>
      <c r="K37" s="38">
        <f>SUM(K22+K35)</f>
        <v>758171</v>
      </c>
      <c r="L37" s="2"/>
    </row>
    <row r="38" spans="1:12" x14ac:dyDescent="0.15">
      <c r="A38" s="8"/>
      <c r="B38" s="7"/>
      <c r="D38" s="18"/>
      <c r="E38" s="18"/>
      <c r="F38" s="20"/>
      <c r="G38" s="7"/>
      <c r="I38" s="17"/>
      <c r="J38" s="23"/>
      <c r="K38" s="17"/>
    </row>
    <row r="39" spans="1:12" x14ac:dyDescent="0.15">
      <c r="A39" s="6"/>
      <c r="B39" s="2"/>
      <c r="C39" s="2"/>
      <c r="D39" s="18"/>
      <c r="E39" s="18"/>
      <c r="F39" s="20"/>
      <c r="G39" s="10"/>
      <c r="H39" s="2"/>
      <c r="I39" s="17"/>
      <c r="J39" s="23"/>
      <c r="K39" s="17"/>
    </row>
    <row r="40" spans="1:12" x14ac:dyDescent="0.15">
      <c r="A40" s="6"/>
      <c r="D40" s="18"/>
      <c r="E40" s="18"/>
      <c r="F40" s="20"/>
      <c r="G40" s="10"/>
      <c r="H40" s="2"/>
      <c r="I40" s="17"/>
      <c r="J40" s="23"/>
      <c r="K40" s="17"/>
    </row>
    <row r="41" spans="1:12" x14ac:dyDescent="0.15">
      <c r="A41" s="6"/>
      <c r="B41" s="2" t="s">
        <v>36</v>
      </c>
      <c r="C41" s="2"/>
      <c r="D41" s="18"/>
      <c r="E41" s="18"/>
      <c r="F41" s="20"/>
      <c r="G41" s="7" t="s">
        <v>36</v>
      </c>
      <c r="I41" s="17"/>
      <c r="J41" s="23"/>
      <c r="K41" s="17"/>
    </row>
    <row r="42" spans="1:12" x14ac:dyDescent="0.15">
      <c r="A42" s="6">
        <v>-174792</v>
      </c>
      <c r="B42" s="4">
        <v>5010</v>
      </c>
      <c r="C42" t="s">
        <v>37</v>
      </c>
      <c r="D42" s="18">
        <v>-36540</v>
      </c>
      <c r="E42" s="18">
        <v>-57994</v>
      </c>
      <c r="F42" s="20">
        <v>-4258</v>
      </c>
      <c r="G42" s="4">
        <v>5010</v>
      </c>
      <c r="H42" t="s">
        <v>37</v>
      </c>
      <c r="I42" s="17">
        <v>-43800</v>
      </c>
      <c r="J42" s="23">
        <v>-2023</v>
      </c>
      <c r="K42" s="17">
        <v>-9543</v>
      </c>
      <c r="L42" s="39" t="s">
        <v>38</v>
      </c>
    </row>
    <row r="43" spans="1:12" x14ac:dyDescent="0.15">
      <c r="A43" s="6"/>
      <c r="B43" s="4"/>
      <c r="D43" s="18"/>
      <c r="E43" s="18"/>
      <c r="F43" s="20"/>
      <c r="G43" s="4">
        <v>5060</v>
      </c>
      <c r="H43" t="s">
        <v>108</v>
      </c>
      <c r="I43" s="17"/>
      <c r="J43" s="23"/>
      <c r="K43" s="17">
        <v>-4888</v>
      </c>
      <c r="L43" s="39"/>
    </row>
    <row r="44" spans="1:12" x14ac:dyDescent="0.15">
      <c r="A44" s="6"/>
      <c r="B44" s="4">
        <v>5090</v>
      </c>
      <c r="C44" s="13" t="s">
        <v>39</v>
      </c>
      <c r="D44" s="18"/>
      <c r="E44" s="18"/>
      <c r="F44" s="20"/>
      <c r="G44" s="4">
        <v>5090</v>
      </c>
      <c r="H44" s="13" t="s">
        <v>39</v>
      </c>
      <c r="I44" s="17">
        <v>-1000</v>
      </c>
      <c r="J44" s="23"/>
      <c r="K44" s="17"/>
      <c r="L44" s="13"/>
    </row>
    <row r="45" spans="1:12" x14ac:dyDescent="0.15">
      <c r="A45" s="6"/>
      <c r="B45" s="4">
        <v>5410</v>
      </c>
      <c r="C45" s="13" t="s">
        <v>40</v>
      </c>
      <c r="D45" s="18">
        <v>-12124.25</v>
      </c>
      <c r="E45" s="18">
        <v>-3750</v>
      </c>
      <c r="F45" s="20"/>
      <c r="G45" s="4">
        <v>5410</v>
      </c>
      <c r="H45" s="13" t="s">
        <v>40</v>
      </c>
      <c r="I45" s="17">
        <v>-4000</v>
      </c>
      <c r="J45" s="23"/>
      <c r="K45" s="17"/>
      <c r="L45" s="14"/>
    </row>
    <row r="46" spans="1:12" x14ac:dyDescent="0.15">
      <c r="A46" s="6"/>
      <c r="B46" s="4">
        <v>5420</v>
      </c>
      <c r="C46" t="s">
        <v>41</v>
      </c>
      <c r="D46" s="18">
        <v>-3412.8</v>
      </c>
      <c r="E46" s="18">
        <v>-2880.01</v>
      </c>
      <c r="F46" s="20">
        <v>-110</v>
      </c>
      <c r="G46" s="4">
        <v>5420</v>
      </c>
      <c r="H46" t="s">
        <v>41</v>
      </c>
      <c r="I46" s="17">
        <v>-1500</v>
      </c>
      <c r="J46" s="23"/>
      <c r="K46" s="17">
        <v>-129</v>
      </c>
    </row>
    <row r="47" spans="1:12" x14ac:dyDescent="0.15">
      <c r="A47" s="6"/>
      <c r="B47" s="4">
        <v>5800</v>
      </c>
      <c r="C47" t="s">
        <v>42</v>
      </c>
      <c r="D47" s="18"/>
      <c r="E47" s="18">
        <v>-628</v>
      </c>
      <c r="F47" s="20"/>
      <c r="G47" s="4">
        <v>5800</v>
      </c>
      <c r="H47" t="s">
        <v>42</v>
      </c>
      <c r="I47" s="17"/>
      <c r="J47" s="23"/>
      <c r="K47" s="17">
        <v>-490</v>
      </c>
    </row>
    <row r="48" spans="1:12" x14ac:dyDescent="0.15">
      <c r="A48" s="6"/>
      <c r="B48" s="4">
        <v>5810</v>
      </c>
      <c r="C48" t="s">
        <v>43</v>
      </c>
      <c r="D48" s="18"/>
      <c r="E48" s="18">
        <v>-30</v>
      </c>
      <c r="F48" s="20"/>
      <c r="G48" s="4">
        <v>5810</v>
      </c>
      <c r="H48" t="s">
        <v>43</v>
      </c>
      <c r="I48" s="17"/>
      <c r="J48" s="23"/>
      <c r="K48" s="17"/>
    </row>
    <row r="49" spans="1:12" x14ac:dyDescent="0.15">
      <c r="A49" s="6">
        <v>-23156</v>
      </c>
      <c r="B49" s="4">
        <v>5900</v>
      </c>
      <c r="C49" s="13" t="s">
        <v>44</v>
      </c>
      <c r="D49" s="18"/>
      <c r="E49" s="18"/>
      <c r="F49" s="20"/>
      <c r="G49" s="4">
        <v>5900</v>
      </c>
      <c r="H49" s="13" t="s">
        <v>44</v>
      </c>
      <c r="I49" s="17"/>
      <c r="J49" s="23"/>
      <c r="K49" s="17"/>
    </row>
    <row r="50" spans="1:12" x14ac:dyDescent="0.15">
      <c r="A50" s="6"/>
      <c r="B50" s="4">
        <v>5901</v>
      </c>
      <c r="C50" s="5" t="s">
        <v>45</v>
      </c>
      <c r="D50" s="25">
        <v>-40531</v>
      </c>
      <c r="E50" s="25">
        <v>-4835</v>
      </c>
      <c r="F50" s="20"/>
      <c r="G50" s="4">
        <v>5901</v>
      </c>
      <c r="H50" s="5" t="s">
        <v>45</v>
      </c>
      <c r="I50" s="17">
        <v>-5000</v>
      </c>
      <c r="J50" s="23"/>
      <c r="K50" s="17">
        <v>-18750</v>
      </c>
      <c r="L50" s="5"/>
    </row>
    <row r="51" spans="1:12" x14ac:dyDescent="0.15">
      <c r="A51" s="6"/>
      <c r="B51" s="4">
        <v>5940</v>
      </c>
      <c r="C51" s="5"/>
      <c r="D51" s="25"/>
      <c r="E51" s="25"/>
      <c r="F51" s="20"/>
      <c r="G51" s="4">
        <v>5940</v>
      </c>
      <c r="H51" s="5" t="s">
        <v>46</v>
      </c>
      <c r="I51" s="17">
        <v>-5000</v>
      </c>
      <c r="J51" s="23"/>
      <c r="K51" s="17"/>
      <c r="L51" s="28" t="s">
        <v>47</v>
      </c>
    </row>
    <row r="52" spans="1:12" x14ac:dyDescent="0.15">
      <c r="A52" s="6">
        <v>-3960</v>
      </c>
      <c r="B52" s="4">
        <v>6071</v>
      </c>
      <c r="C52" s="13" t="s">
        <v>48</v>
      </c>
      <c r="D52" s="18">
        <v>-4419</v>
      </c>
      <c r="E52" s="18">
        <v>-7529</v>
      </c>
      <c r="F52" s="20"/>
      <c r="G52" s="4">
        <v>6071</v>
      </c>
      <c r="H52" s="13" t="s">
        <v>48</v>
      </c>
      <c r="I52" s="17">
        <v>-5000</v>
      </c>
      <c r="J52" s="23"/>
      <c r="K52" s="17"/>
    </row>
    <row r="53" spans="1:12" x14ac:dyDescent="0.15">
      <c r="A53" s="6"/>
      <c r="B53" s="4">
        <v>6072</v>
      </c>
      <c r="C53" s="13" t="s">
        <v>49</v>
      </c>
      <c r="D53" s="18">
        <v>-2813.4</v>
      </c>
      <c r="E53" s="18">
        <v>-2096</v>
      </c>
      <c r="F53" s="20">
        <v>-255</v>
      </c>
      <c r="G53" s="4">
        <v>6072</v>
      </c>
      <c r="H53" s="13" t="s">
        <v>49</v>
      </c>
      <c r="I53" s="17">
        <v>-3000</v>
      </c>
      <c r="J53" s="23"/>
      <c r="K53" s="17">
        <v>-5635</v>
      </c>
    </row>
    <row r="54" spans="1:12" x14ac:dyDescent="0.15">
      <c r="A54" s="6">
        <v>-2884</v>
      </c>
      <c r="B54" s="4">
        <v>6110</v>
      </c>
      <c r="C54" t="s">
        <v>50</v>
      </c>
      <c r="D54" s="18">
        <v>-7084</v>
      </c>
      <c r="E54" s="18"/>
      <c r="F54" s="20"/>
      <c r="G54" s="4">
        <v>6110</v>
      </c>
      <c r="H54" t="s">
        <v>50</v>
      </c>
      <c r="I54" s="17">
        <v>0</v>
      </c>
      <c r="J54" s="23"/>
      <c r="K54" s="17">
        <v>-60</v>
      </c>
    </row>
    <row r="55" spans="1:12" x14ac:dyDescent="0.15">
      <c r="A55" s="6"/>
      <c r="B55" s="4">
        <v>6150</v>
      </c>
      <c r="C55" t="s">
        <v>51</v>
      </c>
      <c r="D55" s="18">
        <v>0</v>
      </c>
      <c r="E55" s="18"/>
      <c r="F55" s="20"/>
      <c r="G55" s="4">
        <v>6150</v>
      </c>
      <c r="H55" t="s">
        <v>51</v>
      </c>
      <c r="I55" s="17">
        <v>0</v>
      </c>
      <c r="J55" s="23"/>
      <c r="K55" s="17"/>
      <c r="L55" s="13"/>
    </row>
    <row r="56" spans="1:12" x14ac:dyDescent="0.15">
      <c r="A56" s="6">
        <v>-10280</v>
      </c>
      <c r="B56" s="4">
        <v>6210</v>
      </c>
      <c r="C56" t="s">
        <v>52</v>
      </c>
      <c r="D56" s="18">
        <v>-1464</v>
      </c>
      <c r="E56" s="18">
        <v>-1328</v>
      </c>
      <c r="F56" s="20"/>
      <c r="G56" s="4">
        <v>6210</v>
      </c>
      <c r="H56" t="s">
        <v>52</v>
      </c>
      <c r="I56" s="17">
        <v>-2000</v>
      </c>
      <c r="J56" s="23">
        <v>-345</v>
      </c>
      <c r="K56" s="17">
        <v>-4236</v>
      </c>
      <c r="L56" s="13"/>
    </row>
    <row r="57" spans="1:12" x14ac:dyDescent="0.15">
      <c r="A57" s="6">
        <v>0</v>
      </c>
      <c r="B57" s="4">
        <v>6230</v>
      </c>
      <c r="C57" s="13" t="s">
        <v>53</v>
      </c>
      <c r="D57" s="18">
        <v>-803</v>
      </c>
      <c r="E57" s="18"/>
      <c r="F57" s="20"/>
      <c r="G57" s="12">
        <v>6230</v>
      </c>
      <c r="H57" s="13" t="s">
        <v>53</v>
      </c>
      <c r="I57" s="17">
        <v>-10000</v>
      </c>
      <c r="J57" s="23">
        <v>-756</v>
      </c>
      <c r="K57" s="17">
        <v>-349</v>
      </c>
      <c r="L57" s="13"/>
    </row>
    <row r="58" spans="1:12" x14ac:dyDescent="0.15">
      <c r="A58" s="6">
        <v>-1795</v>
      </c>
      <c r="B58" s="4">
        <v>6250</v>
      </c>
      <c r="C58" t="s">
        <v>54</v>
      </c>
      <c r="D58" s="18">
        <v>0</v>
      </c>
      <c r="E58" s="18">
        <v>-62</v>
      </c>
      <c r="F58" s="20"/>
      <c r="G58" s="4">
        <v>6250</v>
      </c>
      <c r="H58" t="s">
        <v>54</v>
      </c>
      <c r="I58" s="17">
        <v>-1000</v>
      </c>
      <c r="J58" s="23"/>
      <c r="K58" s="17"/>
      <c r="L58" s="13"/>
    </row>
    <row r="59" spans="1:12" x14ac:dyDescent="0.15">
      <c r="A59" s="6"/>
      <c r="B59" s="4">
        <v>6251</v>
      </c>
      <c r="C59" t="s">
        <v>55</v>
      </c>
      <c r="D59" s="18">
        <v>-404</v>
      </c>
      <c r="E59" s="18">
        <v>-3004</v>
      </c>
      <c r="F59" s="20"/>
      <c r="G59" s="4">
        <v>6251</v>
      </c>
      <c r="H59" s="13" t="s">
        <v>56</v>
      </c>
      <c r="I59" s="17">
        <v>-5000</v>
      </c>
      <c r="J59" s="23"/>
      <c r="K59" s="17">
        <v>-4085</v>
      </c>
      <c r="L59" s="13"/>
    </row>
    <row r="60" spans="1:12" x14ac:dyDescent="0.15">
      <c r="A60" s="6">
        <v>-5985</v>
      </c>
      <c r="B60" s="4">
        <v>6530</v>
      </c>
      <c r="C60" t="s">
        <v>57</v>
      </c>
      <c r="D60" s="18">
        <v>-13125</v>
      </c>
      <c r="E60" s="18">
        <v>-11875</v>
      </c>
      <c r="F60" s="20"/>
      <c r="G60" s="4">
        <v>6530</v>
      </c>
      <c r="H60" t="s">
        <v>57</v>
      </c>
      <c r="I60" s="17">
        <v>-16000</v>
      </c>
      <c r="J60" s="23"/>
      <c r="K60" s="17">
        <v>-18750</v>
      </c>
      <c r="L60" s="13"/>
    </row>
    <row r="61" spans="1:12" x14ac:dyDescent="0.15">
      <c r="A61" s="6">
        <v>-19390</v>
      </c>
      <c r="B61" s="4">
        <v>6531</v>
      </c>
      <c r="C61" t="s">
        <v>58</v>
      </c>
      <c r="D61" s="18">
        <v>-22903</v>
      </c>
      <c r="E61" s="18">
        <v>-23261</v>
      </c>
      <c r="F61" s="20"/>
      <c r="G61" s="4">
        <v>6531</v>
      </c>
      <c r="H61" t="s">
        <v>58</v>
      </c>
      <c r="I61" s="17">
        <v>-25000</v>
      </c>
      <c r="J61" s="23">
        <v>-1994</v>
      </c>
      <c r="K61" s="17">
        <v>-10448</v>
      </c>
      <c r="L61" s="13"/>
    </row>
    <row r="62" spans="1:12" x14ac:dyDescent="0.15">
      <c r="A62" s="6"/>
      <c r="B62" s="4">
        <v>6540</v>
      </c>
      <c r="C62" s="13" t="s">
        <v>59</v>
      </c>
      <c r="D62" s="18">
        <v>-17257</v>
      </c>
      <c r="E62" s="18">
        <v>-21600</v>
      </c>
      <c r="F62" s="20">
        <v>-1559</v>
      </c>
      <c r="G62" s="4">
        <v>6540</v>
      </c>
      <c r="H62" s="13" t="s">
        <v>59</v>
      </c>
      <c r="I62" s="17">
        <v>-15000</v>
      </c>
      <c r="J62" s="23">
        <v>-800</v>
      </c>
      <c r="K62" s="17">
        <v>-7483</v>
      </c>
      <c r="L62" s="13"/>
    </row>
    <row r="63" spans="1:12" x14ac:dyDescent="0.15">
      <c r="A63" s="6"/>
      <c r="B63" s="4">
        <v>6550</v>
      </c>
      <c r="C63" s="13" t="s">
        <v>60</v>
      </c>
      <c r="D63" s="18">
        <v>0</v>
      </c>
      <c r="E63" s="18"/>
      <c r="F63" s="20"/>
      <c r="G63" s="4">
        <v>6550</v>
      </c>
      <c r="H63" s="13" t="s">
        <v>60</v>
      </c>
      <c r="I63" s="17">
        <v>0</v>
      </c>
      <c r="J63" s="23"/>
      <c r="K63" s="17"/>
      <c r="L63" s="13"/>
    </row>
    <row r="64" spans="1:12" x14ac:dyDescent="0.15">
      <c r="A64" s="6">
        <v>-6075</v>
      </c>
      <c r="B64" s="4">
        <v>6570</v>
      </c>
      <c r="C64" t="s">
        <v>61</v>
      </c>
      <c r="D64" s="18">
        <v>-624</v>
      </c>
      <c r="E64" s="18">
        <v>-624</v>
      </c>
      <c r="F64" s="20">
        <v>-918</v>
      </c>
      <c r="G64" s="4">
        <v>6570</v>
      </c>
      <c r="H64" t="s">
        <v>61</v>
      </c>
      <c r="I64" s="17">
        <v>-700</v>
      </c>
      <c r="J64" s="23">
        <v>-921</v>
      </c>
      <c r="K64" s="17">
        <v>-915</v>
      </c>
      <c r="L64" s="13"/>
    </row>
    <row r="65" spans="1:12" x14ac:dyDescent="0.15">
      <c r="A65" s="6"/>
      <c r="B65" s="4">
        <v>6590</v>
      </c>
      <c r="C65" t="s">
        <v>62</v>
      </c>
      <c r="D65" s="18"/>
      <c r="E65" s="18"/>
      <c r="F65" s="20"/>
      <c r="G65" s="4">
        <v>6590</v>
      </c>
      <c r="H65" t="s">
        <v>62</v>
      </c>
      <c r="I65" s="17"/>
      <c r="J65" s="23"/>
      <c r="K65" s="17"/>
      <c r="L65" s="13"/>
    </row>
    <row r="66" spans="1:12" x14ac:dyDescent="0.15">
      <c r="A66" s="6"/>
      <c r="B66" s="4">
        <v>6980</v>
      </c>
      <c r="C66" s="13" t="s">
        <v>63</v>
      </c>
      <c r="D66" s="18">
        <v>-1000</v>
      </c>
      <c r="E66" s="18">
        <v>-1000</v>
      </c>
      <c r="F66" s="20"/>
      <c r="G66" s="4">
        <v>6980</v>
      </c>
      <c r="H66" s="13" t="s">
        <v>63</v>
      </c>
      <c r="I66" s="17"/>
      <c r="J66" s="23"/>
      <c r="K66" s="17"/>
      <c r="L66" s="13"/>
    </row>
    <row r="67" spans="1:12" x14ac:dyDescent="0.15">
      <c r="A67" s="6"/>
      <c r="B67" s="4"/>
      <c r="C67" s="13"/>
      <c r="D67" s="18"/>
      <c r="E67" s="18"/>
      <c r="F67" s="20"/>
      <c r="G67" s="4">
        <v>6982</v>
      </c>
      <c r="H67" s="13" t="s">
        <v>102</v>
      </c>
      <c r="I67" s="17">
        <v>0</v>
      </c>
      <c r="J67" s="23"/>
      <c r="K67" s="17">
        <v>-6000</v>
      </c>
      <c r="L67" s="39" t="s">
        <v>103</v>
      </c>
    </row>
    <row r="68" spans="1:12" x14ac:dyDescent="0.15">
      <c r="A68" s="6">
        <v>-1085</v>
      </c>
      <c r="B68" s="4">
        <v>6990</v>
      </c>
      <c r="C68" t="s">
        <v>64</v>
      </c>
      <c r="D68" s="18">
        <v>0</v>
      </c>
      <c r="E68" s="18"/>
      <c r="F68" s="20"/>
      <c r="G68" s="4">
        <v>6990</v>
      </c>
      <c r="H68" t="s">
        <v>64</v>
      </c>
      <c r="I68" s="17">
        <v>0</v>
      </c>
      <c r="J68" s="23"/>
      <c r="K68" s="17">
        <v>-609</v>
      </c>
    </row>
    <row r="69" spans="1:12" x14ac:dyDescent="0.15">
      <c r="A69" s="6"/>
      <c r="B69" s="4"/>
      <c r="D69" s="18"/>
      <c r="E69" s="18"/>
      <c r="F69" s="20"/>
      <c r="G69" s="4">
        <v>6991</v>
      </c>
      <c r="H69" s="13" t="s">
        <v>104</v>
      </c>
      <c r="I69" s="17">
        <v>0</v>
      </c>
      <c r="J69" s="23"/>
      <c r="K69" s="17">
        <v>-180</v>
      </c>
    </row>
    <row r="70" spans="1:12" x14ac:dyDescent="0.15">
      <c r="A70" s="6"/>
      <c r="B70" s="4">
        <v>6993</v>
      </c>
      <c r="C70" s="13" t="s">
        <v>65</v>
      </c>
      <c r="D70" s="18">
        <v>-500</v>
      </c>
      <c r="E70" s="18"/>
      <c r="F70" s="20"/>
      <c r="G70" s="4">
        <v>6993</v>
      </c>
      <c r="H70" s="13" t="s">
        <v>65</v>
      </c>
      <c r="I70" s="17">
        <v>-1000</v>
      </c>
      <c r="J70" s="23"/>
      <c r="K70" s="17"/>
      <c r="L70" s="13"/>
    </row>
    <row r="71" spans="1:12" x14ac:dyDescent="0.15">
      <c r="A71" s="8">
        <f>SUM(A42:A68)</f>
        <v>-249402</v>
      </c>
      <c r="B71" s="7" t="s">
        <v>66</v>
      </c>
      <c r="C71" s="2"/>
      <c r="D71" s="19">
        <f>SUM(D42:D70)</f>
        <v>-165004.45000000001</v>
      </c>
      <c r="E71" s="19">
        <f>SUM(E42:E70)</f>
        <v>-142496.01</v>
      </c>
      <c r="F71" s="21">
        <f>SUM(F42:F70)</f>
        <v>-7100</v>
      </c>
      <c r="G71" s="7" t="s">
        <v>67</v>
      </c>
      <c r="I71" s="19">
        <f>SUM(I42:I70)</f>
        <v>-144000</v>
      </c>
      <c r="J71" s="24">
        <f>SUM(J42:J70)</f>
        <v>-6839</v>
      </c>
      <c r="K71" s="24">
        <f>SUM(K42:K70)</f>
        <v>-92550</v>
      </c>
      <c r="L71" s="2"/>
    </row>
    <row r="72" spans="1:12" x14ac:dyDescent="0.15">
      <c r="A72" s="6"/>
      <c r="B72" s="4"/>
      <c r="D72" s="18"/>
      <c r="E72" s="18"/>
      <c r="F72" s="20"/>
      <c r="G72" s="4"/>
      <c r="I72" s="17"/>
      <c r="J72" s="23"/>
      <c r="K72" s="17"/>
    </row>
    <row r="73" spans="1:12" x14ac:dyDescent="0.15">
      <c r="A73" s="6"/>
      <c r="B73" s="10"/>
      <c r="C73" s="2"/>
      <c r="D73" s="18"/>
      <c r="E73" s="18"/>
      <c r="F73" s="20"/>
      <c r="G73" s="10"/>
      <c r="H73" s="2"/>
      <c r="I73" s="17"/>
      <c r="J73" s="23"/>
      <c r="K73" s="17"/>
    </row>
    <row r="74" spans="1:12" x14ac:dyDescent="0.15">
      <c r="A74" s="6"/>
      <c r="B74" s="4"/>
      <c r="D74" s="18"/>
      <c r="E74" s="18"/>
      <c r="F74" s="20"/>
      <c r="G74" s="4"/>
      <c r="I74" s="17"/>
      <c r="J74" s="23"/>
      <c r="K74" s="17"/>
    </row>
    <row r="75" spans="1:12" x14ac:dyDescent="0.15">
      <c r="A75" s="6"/>
      <c r="B75" s="7" t="s">
        <v>68</v>
      </c>
      <c r="D75" s="18"/>
      <c r="E75" s="18"/>
      <c r="F75" s="20"/>
      <c r="G75" s="7" t="s">
        <v>68</v>
      </c>
      <c r="I75" s="17"/>
      <c r="J75" s="23"/>
      <c r="K75" s="17"/>
    </row>
    <row r="76" spans="1:12" s="31" customFormat="1" x14ac:dyDescent="0.15">
      <c r="A76" s="29">
        <v>-74026</v>
      </c>
      <c r="B76" s="30">
        <v>7210</v>
      </c>
      <c r="C76" s="31" t="s">
        <v>69</v>
      </c>
      <c r="D76" s="32">
        <f>-242329-26500-26500</f>
        <v>-295329</v>
      </c>
      <c r="E76" s="32">
        <v>-305886</v>
      </c>
      <c r="F76" s="33">
        <v>-26500</v>
      </c>
      <c r="G76" s="30">
        <v>7210</v>
      </c>
      <c r="H76" s="31" t="s">
        <v>69</v>
      </c>
      <c r="I76" s="35">
        <v>-420000</v>
      </c>
      <c r="J76" s="36">
        <v>-27250</v>
      </c>
      <c r="K76" s="35">
        <v>-158868</v>
      </c>
      <c r="L76" s="34" t="s">
        <v>70</v>
      </c>
    </row>
    <row r="77" spans="1:12" x14ac:dyDescent="0.15">
      <c r="A77" s="6"/>
      <c r="B77" s="4">
        <v>7241</v>
      </c>
      <c r="D77" s="18"/>
      <c r="E77" s="18"/>
      <c r="F77" s="20"/>
      <c r="G77" s="4">
        <v>7281</v>
      </c>
      <c r="H77" t="s">
        <v>101</v>
      </c>
      <c r="I77" s="17">
        <v>0</v>
      </c>
      <c r="J77" s="23"/>
      <c r="K77" s="17">
        <v>-2585</v>
      </c>
    </row>
    <row r="78" spans="1:12" x14ac:dyDescent="0.15">
      <c r="A78" s="6"/>
      <c r="B78" s="4"/>
      <c r="D78" s="18"/>
      <c r="E78" s="18"/>
      <c r="F78" s="20"/>
      <c r="G78" s="4">
        <v>7285</v>
      </c>
      <c r="H78" t="s">
        <v>109</v>
      </c>
      <c r="I78" s="17">
        <v>0</v>
      </c>
      <c r="J78" s="23"/>
      <c r="K78" s="17">
        <v>-7560</v>
      </c>
    </row>
    <row r="79" spans="1:12" x14ac:dyDescent="0.15">
      <c r="A79" s="6">
        <v>-9449</v>
      </c>
      <c r="B79" s="4">
        <v>7290</v>
      </c>
      <c r="C79" t="s">
        <v>71</v>
      </c>
      <c r="D79" s="18"/>
      <c r="E79" s="18"/>
      <c r="F79" s="20"/>
      <c r="G79" s="4">
        <v>7290</v>
      </c>
      <c r="H79" t="s">
        <v>110</v>
      </c>
      <c r="I79" s="17">
        <v>0</v>
      </c>
      <c r="J79" s="23"/>
      <c r="K79" s="17">
        <v>-14757</v>
      </c>
    </row>
    <row r="80" spans="1:12" x14ac:dyDescent="0.15">
      <c r="A80" s="6"/>
      <c r="B80" s="4">
        <v>7331</v>
      </c>
      <c r="C80" s="13" t="s">
        <v>72</v>
      </c>
      <c r="D80" s="18">
        <v>-629</v>
      </c>
      <c r="E80" s="18">
        <v>-444</v>
      </c>
      <c r="F80" s="20"/>
      <c r="G80" s="4">
        <v>7331</v>
      </c>
      <c r="H80" s="13" t="s">
        <v>72</v>
      </c>
      <c r="I80" s="17"/>
      <c r="J80" s="23"/>
      <c r="K80" s="17"/>
    </row>
    <row r="81" spans="1:12" x14ac:dyDescent="0.15">
      <c r="A81" s="6">
        <v>-24443</v>
      </c>
      <c r="B81" s="4">
        <v>7410</v>
      </c>
      <c r="C81" t="s">
        <v>73</v>
      </c>
      <c r="D81" s="18"/>
      <c r="E81" s="18"/>
      <c r="F81" s="20"/>
      <c r="G81" s="4">
        <v>7410</v>
      </c>
      <c r="H81" t="s">
        <v>73</v>
      </c>
      <c r="I81" s="17"/>
      <c r="J81" s="23"/>
      <c r="K81" s="17"/>
    </row>
    <row r="82" spans="1:12" x14ac:dyDescent="0.15">
      <c r="A82" s="6"/>
      <c r="B82" s="4"/>
      <c r="D82" s="18"/>
      <c r="E82" s="18"/>
      <c r="F82" s="20"/>
      <c r="G82" s="4">
        <v>7413</v>
      </c>
      <c r="H82" s="13" t="s">
        <v>105</v>
      </c>
      <c r="I82" s="17">
        <v>0</v>
      </c>
      <c r="J82" s="23"/>
      <c r="K82" s="17">
        <v>-5632</v>
      </c>
    </row>
    <row r="83" spans="1:12" x14ac:dyDescent="0.15">
      <c r="A83" s="6"/>
      <c r="B83" s="4">
        <v>7519</v>
      </c>
      <c r="C83" t="s">
        <v>74</v>
      </c>
      <c r="D83" s="18"/>
      <c r="E83" s="18"/>
      <c r="F83" s="20"/>
      <c r="G83" s="4">
        <v>7519</v>
      </c>
      <c r="H83" t="s">
        <v>74</v>
      </c>
      <c r="I83" s="17">
        <v>0</v>
      </c>
      <c r="J83" s="23"/>
      <c r="K83" s="17">
        <v>-4637</v>
      </c>
    </row>
    <row r="84" spans="1:12" s="31" customFormat="1" x14ac:dyDescent="0.15">
      <c r="A84" s="29">
        <v>-158435</v>
      </c>
      <c r="B84" s="30">
        <v>7520</v>
      </c>
      <c r="C84" s="31" t="s">
        <v>75</v>
      </c>
      <c r="D84" s="32">
        <v>-92792.07</v>
      </c>
      <c r="E84" s="32">
        <v>-96109.38</v>
      </c>
      <c r="F84" s="33">
        <v>-4335</v>
      </c>
      <c r="G84" s="30">
        <v>7510</v>
      </c>
      <c r="H84" s="34" t="s">
        <v>75</v>
      </c>
      <c r="I84" s="35">
        <f>I76*0.5</f>
        <v>-210000</v>
      </c>
      <c r="J84" s="36"/>
      <c r="K84" s="35">
        <v>-54139</v>
      </c>
      <c r="L84" s="34" t="s">
        <v>76</v>
      </c>
    </row>
    <row r="85" spans="1:12" x14ac:dyDescent="0.15">
      <c r="A85" s="6">
        <v>-5930</v>
      </c>
      <c r="B85" s="4">
        <v>7530</v>
      </c>
      <c r="C85" t="s">
        <v>77</v>
      </c>
      <c r="D85" s="18"/>
      <c r="E85" s="18"/>
      <c r="F85" s="20"/>
      <c r="G85" s="4">
        <v>7620</v>
      </c>
      <c r="H85" s="13" t="s">
        <v>78</v>
      </c>
      <c r="I85" s="17">
        <v>0</v>
      </c>
      <c r="J85" s="23">
        <v>-3046</v>
      </c>
      <c r="K85" s="17">
        <v>-3475</v>
      </c>
    </row>
    <row r="86" spans="1:12" x14ac:dyDescent="0.15">
      <c r="A86" s="6"/>
      <c r="B86" s="4"/>
      <c r="D86" s="18"/>
      <c r="E86" s="18"/>
      <c r="F86" s="20"/>
      <c r="G86" s="4">
        <v>7621</v>
      </c>
      <c r="H86" s="13" t="s">
        <v>106</v>
      </c>
      <c r="I86" s="17">
        <v>0</v>
      </c>
      <c r="J86" s="23"/>
      <c r="K86" s="17">
        <v>-1413</v>
      </c>
    </row>
    <row r="87" spans="1:12" x14ac:dyDescent="0.15">
      <c r="A87" s="6"/>
      <c r="B87" s="4"/>
      <c r="D87" s="18"/>
      <c r="E87" s="18"/>
      <c r="F87" s="20"/>
      <c r="G87" s="4">
        <v>7622</v>
      </c>
      <c r="H87" s="13" t="s">
        <v>107</v>
      </c>
      <c r="I87" s="17">
        <v>0</v>
      </c>
      <c r="J87" s="23"/>
      <c r="K87" s="17">
        <v>-3296</v>
      </c>
    </row>
    <row r="88" spans="1:12" x14ac:dyDescent="0.15">
      <c r="A88" s="6"/>
      <c r="B88" s="4">
        <v>7570</v>
      </c>
      <c r="C88" s="13" t="s">
        <v>79</v>
      </c>
      <c r="D88" s="18"/>
      <c r="E88" s="18"/>
      <c r="F88" s="20"/>
      <c r="G88" s="4">
        <v>7570</v>
      </c>
      <c r="H88" s="13" t="s">
        <v>79</v>
      </c>
      <c r="I88" s="17"/>
      <c r="J88" s="23"/>
      <c r="K88" s="17"/>
    </row>
    <row r="89" spans="1:12" x14ac:dyDescent="0.15">
      <c r="A89" s="6"/>
      <c r="B89" s="4">
        <v>7580</v>
      </c>
      <c r="C89" s="13" t="s">
        <v>80</v>
      </c>
      <c r="D89" s="18"/>
      <c r="E89" s="18"/>
      <c r="F89" s="20"/>
      <c r="G89" s="4">
        <v>7580</v>
      </c>
      <c r="H89" s="13" t="s">
        <v>80</v>
      </c>
      <c r="I89" s="17"/>
      <c r="J89" s="23"/>
      <c r="K89" s="17"/>
    </row>
    <row r="90" spans="1:12" x14ac:dyDescent="0.15">
      <c r="A90" s="6">
        <v>-2320</v>
      </c>
      <c r="B90" s="4">
        <v>7690</v>
      </c>
      <c r="C90" t="s">
        <v>81</v>
      </c>
      <c r="D90" s="18"/>
      <c r="E90" s="18">
        <v>-3420</v>
      </c>
      <c r="F90" s="20"/>
      <c r="G90" s="4">
        <v>7690</v>
      </c>
      <c r="H90" t="s">
        <v>81</v>
      </c>
      <c r="I90" s="17"/>
      <c r="J90" s="23"/>
      <c r="K90" s="17"/>
    </row>
    <row r="91" spans="1:12" x14ac:dyDescent="0.15">
      <c r="A91" s="6">
        <v>-2320</v>
      </c>
      <c r="B91" s="4">
        <v>7698</v>
      </c>
      <c r="C91" t="s">
        <v>82</v>
      </c>
      <c r="D91" s="18"/>
      <c r="E91" s="18"/>
      <c r="F91" s="20"/>
      <c r="G91" s="4">
        <v>7698</v>
      </c>
      <c r="H91" t="s">
        <v>82</v>
      </c>
      <c r="I91" s="17"/>
      <c r="J91" s="23"/>
      <c r="K91" s="24"/>
      <c r="L91" s="2"/>
    </row>
    <row r="92" spans="1:12" x14ac:dyDescent="0.15">
      <c r="A92" s="8">
        <f>SUM(A76:A90)</f>
        <v>-274603</v>
      </c>
      <c r="B92" s="7" t="s">
        <v>83</v>
      </c>
      <c r="C92" s="2"/>
      <c r="D92" s="19">
        <f>SUM(D76:D91)</f>
        <v>-388750.07</v>
      </c>
      <c r="E92" s="19">
        <f>SUM(E76:E91)</f>
        <v>-405859.38</v>
      </c>
      <c r="F92" s="21">
        <f>SUM(F76:F91)</f>
        <v>-30835</v>
      </c>
      <c r="G92" s="7" t="s">
        <v>83</v>
      </c>
      <c r="I92" s="19">
        <f>SUM(I76:I91)</f>
        <v>-630000</v>
      </c>
      <c r="J92" s="24">
        <f>SUM(J76:J91)</f>
        <v>-30296</v>
      </c>
      <c r="K92" s="24">
        <f>SUM(K76:K91)</f>
        <v>-256362</v>
      </c>
    </row>
    <row r="93" spans="1:12" x14ac:dyDescent="0.15">
      <c r="A93" s="6"/>
      <c r="B93" s="7"/>
      <c r="D93" s="18"/>
      <c r="E93" s="18"/>
      <c r="F93" s="20"/>
      <c r="G93" s="7"/>
      <c r="I93" s="17"/>
      <c r="J93" s="23"/>
      <c r="K93" s="17"/>
      <c r="L93" s="2"/>
    </row>
    <row r="94" spans="1:12" x14ac:dyDescent="0.15">
      <c r="A94" s="8">
        <f>A22+A35+A71+A92</f>
        <v>408135</v>
      </c>
      <c r="B94" s="7" t="s">
        <v>84</v>
      </c>
      <c r="D94" s="19"/>
      <c r="E94" s="19"/>
      <c r="F94" s="20"/>
      <c r="G94" s="7" t="s">
        <v>84</v>
      </c>
      <c r="I94" s="17"/>
      <c r="J94" s="23"/>
      <c r="K94" s="17"/>
    </row>
    <row r="95" spans="1:12" x14ac:dyDescent="0.15">
      <c r="A95" s="6"/>
      <c r="B95" s="4"/>
      <c r="D95" s="18"/>
      <c r="E95" s="18"/>
      <c r="F95" s="20"/>
      <c r="G95" s="4"/>
      <c r="I95" s="17"/>
      <c r="J95" s="23"/>
      <c r="K95" s="17"/>
    </row>
    <row r="96" spans="1:12" x14ac:dyDescent="0.15">
      <c r="A96" s="6"/>
      <c r="B96" s="7" t="s">
        <v>85</v>
      </c>
      <c r="D96" s="18"/>
      <c r="E96" s="18"/>
      <c r="F96" s="20"/>
      <c r="G96" s="7" t="s">
        <v>85</v>
      </c>
      <c r="I96" s="17"/>
      <c r="J96" s="23"/>
      <c r="K96" s="17"/>
    </row>
    <row r="97" spans="1:12" x14ac:dyDescent="0.15">
      <c r="A97" s="6">
        <v>-93369</v>
      </c>
      <c r="B97" s="4">
        <v>7832</v>
      </c>
      <c r="C97" t="s">
        <v>86</v>
      </c>
      <c r="D97" s="18">
        <v>0</v>
      </c>
      <c r="E97" s="18"/>
      <c r="F97" s="20"/>
      <c r="G97" s="4">
        <v>7830</v>
      </c>
      <c r="H97" t="s">
        <v>86</v>
      </c>
      <c r="I97" s="17">
        <v>0</v>
      </c>
      <c r="J97" s="23"/>
      <c r="K97" s="17"/>
      <c r="L97" s="2"/>
    </row>
    <row r="98" spans="1:12" x14ac:dyDescent="0.15">
      <c r="A98" s="8">
        <f>SUM(A97:A97)</f>
        <v>-93369</v>
      </c>
      <c r="B98" s="7" t="s">
        <v>87</v>
      </c>
      <c r="D98" s="19">
        <f>SUM(D97)</f>
        <v>0</v>
      </c>
      <c r="E98" s="19"/>
      <c r="F98" s="20"/>
      <c r="G98" s="7" t="s">
        <v>87</v>
      </c>
      <c r="I98" s="19"/>
      <c r="J98" s="23"/>
      <c r="K98" s="17"/>
      <c r="L98" s="2"/>
    </row>
    <row r="99" spans="1:12" x14ac:dyDescent="0.15">
      <c r="A99" s="8"/>
      <c r="B99" s="7"/>
      <c r="D99" s="19"/>
      <c r="E99" s="19"/>
      <c r="F99" s="20"/>
      <c r="G99" s="7"/>
      <c r="I99" s="17"/>
      <c r="J99" s="23"/>
      <c r="K99" s="17"/>
      <c r="L99" s="2"/>
    </row>
    <row r="100" spans="1:12" x14ac:dyDescent="0.15">
      <c r="A100" s="8"/>
      <c r="B100" s="7"/>
      <c r="D100" s="19"/>
      <c r="E100" s="19"/>
      <c r="F100" s="20"/>
      <c r="G100" s="7" t="s">
        <v>88</v>
      </c>
      <c r="I100" s="17"/>
      <c r="J100" s="23"/>
      <c r="K100" s="17"/>
    </row>
    <row r="101" spans="1:12" x14ac:dyDescent="0.15">
      <c r="A101" s="6"/>
      <c r="B101" s="4"/>
      <c r="D101" s="18"/>
      <c r="E101" s="18"/>
      <c r="F101" s="20"/>
      <c r="G101" s="4"/>
      <c r="I101" s="17"/>
      <c r="J101" s="23"/>
      <c r="K101" s="17"/>
    </row>
    <row r="102" spans="1:12" x14ac:dyDescent="0.15">
      <c r="A102" s="6"/>
      <c r="B102" s="7" t="s">
        <v>89</v>
      </c>
      <c r="D102" s="18"/>
      <c r="E102" s="18"/>
      <c r="F102" s="20"/>
      <c r="G102" s="7" t="s">
        <v>89</v>
      </c>
      <c r="I102" s="17"/>
      <c r="J102" s="23"/>
      <c r="K102" s="17"/>
      <c r="L102" s="13"/>
    </row>
    <row r="103" spans="1:12" x14ac:dyDescent="0.15">
      <c r="A103" s="6">
        <v>6</v>
      </c>
      <c r="B103" s="4">
        <v>8300</v>
      </c>
      <c r="C103" t="s">
        <v>90</v>
      </c>
      <c r="D103" s="18">
        <v>87.3</v>
      </c>
      <c r="E103" s="18"/>
      <c r="F103" s="20"/>
      <c r="G103" s="4">
        <v>8300</v>
      </c>
      <c r="H103" t="s">
        <v>90</v>
      </c>
      <c r="I103" s="17">
        <v>0</v>
      </c>
      <c r="J103" s="23"/>
      <c r="K103" s="17"/>
      <c r="L103" s="13"/>
    </row>
    <row r="104" spans="1:12" x14ac:dyDescent="0.15">
      <c r="A104" s="6"/>
      <c r="B104" s="4">
        <v>8313</v>
      </c>
      <c r="C104" s="13" t="s">
        <v>91</v>
      </c>
      <c r="D104" s="18">
        <v>81</v>
      </c>
      <c r="E104" s="18"/>
      <c r="F104" s="20"/>
      <c r="G104" s="4"/>
      <c r="I104" s="17"/>
      <c r="J104" s="23"/>
      <c r="K104" s="17"/>
      <c r="L104" s="14"/>
    </row>
    <row r="105" spans="1:12" x14ac:dyDescent="0.15">
      <c r="A105" s="6"/>
      <c r="B105" s="4">
        <v>8314</v>
      </c>
      <c r="C105" s="13" t="s">
        <v>92</v>
      </c>
      <c r="D105" s="18"/>
      <c r="E105" s="18">
        <v>1</v>
      </c>
      <c r="F105" s="20">
        <v>3</v>
      </c>
      <c r="G105" s="4">
        <v>8314</v>
      </c>
      <c r="H105" s="13" t="s">
        <v>92</v>
      </c>
      <c r="I105" s="17"/>
      <c r="J105" s="23"/>
      <c r="K105" s="17"/>
      <c r="L105" s="14"/>
    </row>
    <row r="106" spans="1:12" x14ac:dyDescent="0.15">
      <c r="A106" s="6"/>
      <c r="B106" s="4">
        <v>8422</v>
      </c>
      <c r="C106" s="13" t="s">
        <v>93</v>
      </c>
      <c r="D106" s="18">
        <v>-306.73</v>
      </c>
      <c r="E106" s="18">
        <v>-63</v>
      </c>
      <c r="F106" s="20"/>
      <c r="G106" s="4">
        <v>8422</v>
      </c>
      <c r="H106" s="13" t="s">
        <v>94</v>
      </c>
      <c r="I106" s="17">
        <v>0</v>
      </c>
      <c r="J106" s="23">
        <v>-73</v>
      </c>
      <c r="K106" s="17">
        <v>-62</v>
      </c>
    </row>
    <row r="107" spans="1:12" x14ac:dyDescent="0.15">
      <c r="A107" s="6"/>
      <c r="B107" s="4">
        <v>8423</v>
      </c>
      <c r="C107" t="s">
        <v>95</v>
      </c>
      <c r="D107" s="18">
        <v>-9</v>
      </c>
      <c r="E107" s="18"/>
      <c r="F107" s="20"/>
      <c r="G107" s="4">
        <v>8423</v>
      </c>
      <c r="H107" t="s">
        <v>95</v>
      </c>
      <c r="I107" s="17"/>
      <c r="J107" s="23"/>
      <c r="K107" s="17"/>
    </row>
    <row r="108" spans="1:12" x14ac:dyDescent="0.15">
      <c r="A108" s="6"/>
      <c r="B108" s="4"/>
      <c r="D108" s="18"/>
      <c r="E108" s="18"/>
      <c r="F108" s="20"/>
      <c r="G108" s="4"/>
      <c r="I108" s="17"/>
      <c r="J108" s="23"/>
      <c r="K108" s="24"/>
    </row>
    <row r="109" spans="1:12" x14ac:dyDescent="0.15">
      <c r="A109" s="8"/>
      <c r="B109" s="7" t="s">
        <v>96</v>
      </c>
      <c r="C109" s="2"/>
      <c r="D109" s="19">
        <f>SUM(D103:D107)</f>
        <v>-147.43</v>
      </c>
      <c r="E109" s="19">
        <f>SUM(E103:E107)</f>
        <v>-62</v>
      </c>
      <c r="F109" s="21">
        <f>SUM(F103:F107)</f>
        <v>3</v>
      </c>
      <c r="G109" s="7" t="s">
        <v>96</v>
      </c>
      <c r="H109" s="2"/>
      <c r="I109" s="19"/>
      <c r="J109" s="19">
        <f>SUM(J103:J107)</f>
        <v>-73</v>
      </c>
      <c r="K109" s="17"/>
    </row>
    <row r="110" spans="1:12" x14ac:dyDescent="0.15">
      <c r="A110" s="8"/>
      <c r="B110" s="4"/>
      <c r="D110" s="19"/>
      <c r="E110" s="19"/>
      <c r="F110" s="20"/>
      <c r="G110" s="7"/>
      <c r="H110" s="2"/>
      <c r="I110" s="19"/>
      <c r="J110" s="23"/>
      <c r="K110" s="17"/>
    </row>
    <row r="111" spans="1:12" x14ac:dyDescent="0.15">
      <c r="A111" s="8"/>
      <c r="B111" s="4" t="s">
        <v>97</v>
      </c>
      <c r="D111" s="19">
        <v>0</v>
      </c>
      <c r="E111" s="19"/>
      <c r="F111" s="20"/>
      <c r="G111" s="7" t="s">
        <v>97</v>
      </c>
      <c r="H111" s="2"/>
      <c r="I111" s="19"/>
      <c r="J111" s="23"/>
      <c r="K111" s="17"/>
    </row>
    <row r="112" spans="1:12" x14ac:dyDescent="0.15">
      <c r="A112" s="6"/>
      <c r="B112" s="4"/>
      <c r="D112" s="19"/>
      <c r="E112" s="19"/>
      <c r="F112" s="20"/>
      <c r="G112" s="4"/>
      <c r="I112" s="17"/>
      <c r="J112" s="23"/>
      <c r="K112" s="21"/>
      <c r="L112" s="2"/>
    </row>
    <row r="113" spans="1:11" x14ac:dyDescent="0.15">
      <c r="A113" s="8">
        <f>SUM(A103:A103)</f>
        <v>6</v>
      </c>
      <c r="B113" s="11" t="s">
        <v>98</v>
      </c>
      <c r="D113" s="19">
        <f>D25+D35+D71+D92+D109</f>
        <v>-58495.879999999954</v>
      </c>
      <c r="E113" s="19">
        <f>E25+E35+E71+E92+E109</f>
        <v>-114219</v>
      </c>
      <c r="F113" s="21">
        <f>F22+F35+F71+F92+F98+F109</f>
        <v>207668</v>
      </c>
      <c r="G113" s="11" t="s">
        <v>98</v>
      </c>
      <c r="I113" s="17">
        <f>I25+I35+I71+I92+I109</f>
        <v>-160000</v>
      </c>
      <c r="J113" s="21">
        <f>J22+J35+J71+J92+J98+J109</f>
        <v>580376</v>
      </c>
      <c r="K113" s="18">
        <f>SUM(K25+K35+K71+K92+K106)</f>
        <v>409197</v>
      </c>
    </row>
    <row r="114" spans="1:11" x14ac:dyDescent="0.15">
      <c r="A114" s="6"/>
      <c r="F114" s="15"/>
    </row>
    <row r="115" spans="1:11" x14ac:dyDescent="0.15">
      <c r="A115" s="8">
        <f>A94+A98+A113</f>
        <v>314772</v>
      </c>
      <c r="F115" s="15"/>
      <c r="G115" t="s">
        <v>32</v>
      </c>
      <c r="H115" s="37">
        <v>200000</v>
      </c>
    </row>
    <row r="116" spans="1:11" x14ac:dyDescent="0.15">
      <c r="F116" s="15"/>
      <c r="G116" t="s">
        <v>99</v>
      </c>
      <c r="H116" s="37">
        <v>100000</v>
      </c>
    </row>
    <row r="117" spans="1:11" x14ac:dyDescent="0.15">
      <c r="G117" t="s">
        <v>100</v>
      </c>
      <c r="H117" s="37">
        <v>100000</v>
      </c>
    </row>
    <row r="118" spans="1:11" x14ac:dyDescent="0.15">
      <c r="H118" s="37">
        <f>SUM(H115:H117)</f>
        <v>400000</v>
      </c>
    </row>
  </sheetData>
  <phoneticPr fontId="0" type="noConversion"/>
  <pageMargins left="0.55118110236220474" right="0.55118110236220474" top="0.6692913385826772" bottom="0.74803149606299213" header="0.35433070866141736" footer="0.27559055118110237"/>
  <pageSetup paperSize="9" scale="75" orientation="landscape" r:id="rId1"/>
  <headerFooter alignWithMargins="0">
    <oddHeader>&amp;L&amp;"Arial,Fet"&amp;12Näringslivsforum
Skövde&amp;RSida &amp;P av &amp;N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7F59F-53D5-7941-AED6-2643787D88C9}">
  <dimension ref="A1:E94"/>
  <sheetViews>
    <sheetView tabSelected="1" zoomScale="164" workbookViewId="0">
      <selection activeCell="E69" sqref="E69"/>
    </sheetView>
  </sheetViews>
  <sheetFormatPr baseColWidth="10" defaultRowHeight="13" x14ac:dyDescent="0.15"/>
  <cols>
    <col min="2" max="2" width="24.83203125" bestFit="1" customWidth="1"/>
  </cols>
  <sheetData>
    <row r="1" spans="1:5" ht="18" x14ac:dyDescent="0.2">
      <c r="A1" s="1" t="s">
        <v>111</v>
      </c>
      <c r="E1" s="1"/>
    </row>
    <row r="3" spans="1:5" x14ac:dyDescent="0.15">
      <c r="A3" s="2"/>
      <c r="B3" s="2"/>
      <c r="D3" s="13"/>
    </row>
    <row r="4" spans="1:5" x14ac:dyDescent="0.15">
      <c r="A4" s="11" t="s">
        <v>2</v>
      </c>
      <c r="B4" s="2"/>
      <c r="C4" s="13" t="s">
        <v>4</v>
      </c>
      <c r="D4" s="14" t="s">
        <v>5</v>
      </c>
    </row>
    <row r="5" spans="1:5" x14ac:dyDescent="0.15">
      <c r="A5" s="2" t="s">
        <v>12</v>
      </c>
      <c r="C5" s="2">
        <v>2020</v>
      </c>
      <c r="D5" s="14"/>
      <c r="E5" s="2"/>
    </row>
    <row r="6" spans="1:5" x14ac:dyDescent="0.15">
      <c r="A6" s="4">
        <v>3740</v>
      </c>
      <c r="D6" s="14"/>
      <c r="E6" s="2"/>
    </row>
    <row r="7" spans="1:5" x14ac:dyDescent="0.15">
      <c r="A7" s="4" t="s">
        <v>13</v>
      </c>
      <c r="B7" s="5" t="s">
        <v>14</v>
      </c>
      <c r="C7" s="17">
        <v>630000</v>
      </c>
      <c r="D7" s="23"/>
      <c r="E7" s="13"/>
    </row>
    <row r="8" spans="1:5" x14ac:dyDescent="0.15">
      <c r="A8" s="4">
        <v>3980</v>
      </c>
      <c r="B8" s="5" t="s">
        <v>18</v>
      </c>
      <c r="C8" s="18">
        <v>200000</v>
      </c>
      <c r="D8" s="23"/>
      <c r="E8" s="13"/>
    </row>
    <row r="9" spans="1:5" x14ac:dyDescent="0.15">
      <c r="A9" s="4"/>
      <c r="B9" s="5"/>
      <c r="C9" s="18"/>
      <c r="D9" s="23"/>
      <c r="E9" s="13"/>
    </row>
    <row r="10" spans="1:5" x14ac:dyDescent="0.15">
      <c r="A10" s="4"/>
      <c r="B10" s="5"/>
      <c r="C10" s="17"/>
      <c r="D10" s="23"/>
      <c r="E10" s="13"/>
    </row>
    <row r="11" spans="1:5" x14ac:dyDescent="0.15">
      <c r="A11" s="4"/>
      <c r="B11" s="5"/>
      <c r="C11" s="17"/>
      <c r="D11" s="23"/>
    </row>
    <row r="12" spans="1:5" x14ac:dyDescent="0.15">
      <c r="A12" s="4"/>
      <c r="B12" s="5"/>
      <c r="C12" s="17"/>
      <c r="D12" s="23"/>
    </row>
    <row r="13" spans="1:5" x14ac:dyDescent="0.15">
      <c r="A13" s="7" t="s">
        <v>21</v>
      </c>
      <c r="C13" s="19">
        <f>SUM(C7:C12)</f>
        <v>830000</v>
      </c>
      <c r="D13" s="24">
        <f>SUM(D6:D12)</f>
        <v>0</v>
      </c>
      <c r="E13" s="2"/>
    </row>
    <row r="14" spans="1:5" x14ac:dyDescent="0.15">
      <c r="A14" s="7"/>
      <c r="C14" s="17"/>
      <c r="D14" s="23"/>
    </row>
    <row r="15" spans="1:5" x14ac:dyDescent="0.15">
      <c r="A15" s="4"/>
      <c r="C15" s="17"/>
      <c r="D15" s="23"/>
    </row>
    <row r="16" spans="1:5" x14ac:dyDescent="0.15">
      <c r="A16" s="7" t="s">
        <v>22</v>
      </c>
      <c r="B16" s="2"/>
      <c r="C16" s="19">
        <f>C13</f>
        <v>830000</v>
      </c>
      <c r="D16" s="24">
        <f>D13</f>
        <v>0</v>
      </c>
    </row>
    <row r="17" spans="1:5" x14ac:dyDescent="0.15">
      <c r="A17" s="7"/>
      <c r="C17" s="17"/>
      <c r="D17" s="23"/>
    </row>
    <row r="18" spans="1:5" x14ac:dyDescent="0.15">
      <c r="A18" s="10"/>
      <c r="B18" s="2"/>
      <c r="C18" s="17"/>
      <c r="D18" s="23"/>
    </row>
    <row r="19" spans="1:5" x14ac:dyDescent="0.15">
      <c r="A19" s="7" t="s">
        <v>23</v>
      </c>
      <c r="C19" s="17"/>
      <c r="D19" s="23"/>
    </row>
    <row r="20" spans="1:5" x14ac:dyDescent="0.15">
      <c r="A20" s="7" t="s">
        <v>24</v>
      </c>
      <c r="C20" s="17"/>
      <c r="D20" s="23"/>
    </row>
    <row r="21" spans="1:5" x14ac:dyDescent="0.15">
      <c r="A21" s="4">
        <v>4111</v>
      </c>
      <c r="B21" t="s">
        <v>25</v>
      </c>
      <c r="C21" s="18">
        <v>-60000</v>
      </c>
      <c r="D21" s="23"/>
      <c r="E21" s="13"/>
    </row>
    <row r="22" spans="1:5" x14ac:dyDescent="0.15">
      <c r="A22" s="4">
        <v>4112</v>
      </c>
      <c r="B22" t="s">
        <v>27</v>
      </c>
      <c r="C22" s="17">
        <v>-5000</v>
      </c>
      <c r="D22" s="23"/>
      <c r="E22" s="41"/>
    </row>
    <row r="23" spans="1:5" x14ac:dyDescent="0.15">
      <c r="A23" s="4">
        <v>4130</v>
      </c>
      <c r="B23" t="s">
        <v>32</v>
      </c>
      <c r="C23" s="17">
        <v>-30000</v>
      </c>
      <c r="D23" s="23"/>
      <c r="E23" s="41" t="s">
        <v>112</v>
      </c>
    </row>
    <row r="24" spans="1:5" x14ac:dyDescent="0.15">
      <c r="A24" s="4"/>
      <c r="C24" s="17"/>
      <c r="D24" s="23"/>
    </row>
    <row r="25" spans="1:5" x14ac:dyDescent="0.15">
      <c r="A25" s="7" t="s">
        <v>34</v>
      </c>
      <c r="C25" s="19">
        <f>SUM(C21:C24)</f>
        <v>-95000</v>
      </c>
      <c r="D25" s="24">
        <f>SUM(D21:D24)</f>
        <v>0</v>
      </c>
      <c r="E25" s="2"/>
    </row>
    <row r="26" spans="1:5" x14ac:dyDescent="0.15">
      <c r="A26" s="7"/>
      <c r="C26" s="17"/>
      <c r="D26" s="23"/>
    </row>
    <row r="27" spans="1:5" x14ac:dyDescent="0.15">
      <c r="A27" s="7" t="s">
        <v>35</v>
      </c>
      <c r="C27" s="17">
        <f>C16+C25</f>
        <v>735000</v>
      </c>
      <c r="D27" s="17">
        <f>D16+D25</f>
        <v>0</v>
      </c>
      <c r="E27" s="2"/>
    </row>
    <row r="28" spans="1:5" x14ac:dyDescent="0.15">
      <c r="A28" s="7"/>
      <c r="C28" s="17"/>
      <c r="D28" s="23"/>
    </row>
    <row r="29" spans="1:5" x14ac:dyDescent="0.15">
      <c r="A29" s="10"/>
      <c r="B29" s="2"/>
      <c r="C29" s="17"/>
      <c r="D29" s="23"/>
    </row>
    <row r="30" spans="1:5" x14ac:dyDescent="0.15">
      <c r="A30" s="10"/>
      <c r="B30" s="2"/>
      <c r="C30" s="17"/>
      <c r="D30" s="23"/>
    </row>
    <row r="31" spans="1:5" x14ac:dyDescent="0.15">
      <c r="A31" s="7" t="s">
        <v>36</v>
      </c>
      <c r="C31" s="17"/>
      <c r="D31" s="23"/>
    </row>
    <row r="32" spans="1:5" x14ac:dyDescent="0.15">
      <c r="A32" s="4">
        <v>5010</v>
      </c>
      <c r="B32" t="s">
        <v>37</v>
      </c>
      <c r="C32" s="17">
        <v>-25000</v>
      </c>
      <c r="D32" s="23"/>
      <c r="E32" s="39"/>
    </row>
    <row r="33" spans="1:5" x14ac:dyDescent="0.15">
      <c r="A33" s="4">
        <v>5060</v>
      </c>
      <c r="B33" t="s">
        <v>108</v>
      </c>
      <c r="C33" s="17">
        <v>-10000</v>
      </c>
      <c r="D33" s="23"/>
      <c r="E33" s="39"/>
    </row>
    <row r="34" spans="1:5" x14ac:dyDescent="0.15">
      <c r="A34" s="4">
        <v>5080</v>
      </c>
      <c r="B34" s="41" t="s">
        <v>113</v>
      </c>
      <c r="C34" s="17">
        <v>-500</v>
      </c>
      <c r="D34" s="23"/>
      <c r="E34" s="39"/>
    </row>
    <row r="35" spans="1:5" x14ac:dyDescent="0.15">
      <c r="A35" s="4">
        <v>5420</v>
      </c>
      <c r="B35" t="s">
        <v>41</v>
      </c>
      <c r="C35" s="17">
        <v>-1500</v>
      </c>
      <c r="D35" s="23"/>
    </row>
    <row r="36" spans="1:5" x14ac:dyDescent="0.15">
      <c r="A36" s="4">
        <v>5800</v>
      </c>
      <c r="B36" t="s">
        <v>42</v>
      </c>
      <c r="C36" s="17">
        <v>-3000</v>
      </c>
      <c r="D36" s="23"/>
    </row>
    <row r="37" spans="1:5" x14ac:dyDescent="0.15">
      <c r="A37" s="4">
        <v>5810</v>
      </c>
      <c r="B37" t="s">
        <v>43</v>
      </c>
      <c r="C37" s="17"/>
      <c r="D37" s="23"/>
    </row>
    <row r="38" spans="1:5" x14ac:dyDescent="0.15">
      <c r="A38" s="4">
        <v>5900</v>
      </c>
      <c r="B38" s="13" t="s">
        <v>44</v>
      </c>
      <c r="C38" s="17"/>
      <c r="D38" s="23"/>
    </row>
    <row r="39" spans="1:5" x14ac:dyDescent="0.15">
      <c r="A39" s="4">
        <v>5901</v>
      </c>
      <c r="B39" s="5" t="s">
        <v>45</v>
      </c>
      <c r="C39" s="17">
        <v>-5000</v>
      </c>
      <c r="D39" s="23"/>
      <c r="E39" s="5"/>
    </row>
    <row r="40" spans="1:5" x14ac:dyDescent="0.15">
      <c r="A40" s="4">
        <v>5940</v>
      </c>
      <c r="B40" s="5" t="s">
        <v>46</v>
      </c>
      <c r="C40" s="17">
        <v>-15000</v>
      </c>
      <c r="D40" s="23"/>
      <c r="E40" s="28" t="s">
        <v>115</v>
      </c>
    </row>
    <row r="41" spans="1:5" x14ac:dyDescent="0.15">
      <c r="A41" s="4">
        <v>6071</v>
      </c>
      <c r="B41" s="13" t="s">
        <v>48</v>
      </c>
      <c r="C41" s="17">
        <v>-2000</v>
      </c>
      <c r="D41" s="23"/>
    </row>
    <row r="42" spans="1:5" x14ac:dyDescent="0.15">
      <c r="A42" s="4">
        <v>6072</v>
      </c>
      <c r="B42" s="13" t="s">
        <v>49</v>
      </c>
      <c r="C42" s="17">
        <v>-10000</v>
      </c>
      <c r="D42" s="23"/>
    </row>
    <row r="43" spans="1:5" x14ac:dyDescent="0.15">
      <c r="A43" s="4">
        <v>6110</v>
      </c>
      <c r="B43" t="s">
        <v>50</v>
      </c>
      <c r="C43" s="17">
        <v>-1000</v>
      </c>
      <c r="D43" s="23"/>
    </row>
    <row r="44" spans="1:5" x14ac:dyDescent="0.15">
      <c r="A44" s="4">
        <v>6150</v>
      </c>
      <c r="B44" t="s">
        <v>51</v>
      </c>
      <c r="C44" s="17">
        <v>-7500</v>
      </c>
      <c r="D44" s="23"/>
      <c r="E44" s="39" t="s">
        <v>120</v>
      </c>
    </row>
    <row r="45" spans="1:5" x14ac:dyDescent="0.15">
      <c r="A45" s="4">
        <v>6210</v>
      </c>
      <c r="B45" t="s">
        <v>52</v>
      </c>
      <c r="C45" s="17">
        <v>-11000</v>
      </c>
      <c r="D45" s="23"/>
      <c r="E45" s="13"/>
    </row>
    <row r="46" spans="1:5" x14ac:dyDescent="0.15">
      <c r="A46" s="4">
        <v>6230</v>
      </c>
      <c r="B46" s="13" t="s">
        <v>53</v>
      </c>
      <c r="C46" s="17">
        <v>-4000</v>
      </c>
      <c r="D46" s="23"/>
      <c r="E46" s="13"/>
    </row>
    <row r="47" spans="1:5" x14ac:dyDescent="0.15">
      <c r="A47" s="4">
        <v>6251</v>
      </c>
      <c r="B47" s="13" t="s">
        <v>56</v>
      </c>
      <c r="C47" s="17">
        <v>-3500</v>
      </c>
      <c r="D47" s="23"/>
      <c r="E47" s="13"/>
    </row>
    <row r="48" spans="1:5" x14ac:dyDescent="0.15">
      <c r="A48" s="4">
        <v>6530</v>
      </c>
      <c r="B48" t="s">
        <v>57</v>
      </c>
      <c r="C48" s="17">
        <v>-21500</v>
      </c>
      <c r="D48" s="23"/>
      <c r="E48" s="13"/>
    </row>
    <row r="49" spans="1:5" x14ac:dyDescent="0.15">
      <c r="A49" s="4">
        <v>6531</v>
      </c>
      <c r="B49" t="s">
        <v>58</v>
      </c>
      <c r="C49" s="17">
        <v>-25000</v>
      </c>
      <c r="D49" s="23"/>
      <c r="E49" s="13"/>
    </row>
    <row r="50" spans="1:5" x14ac:dyDescent="0.15">
      <c r="A50" s="4">
        <v>6540</v>
      </c>
      <c r="B50" s="13" t="s">
        <v>59</v>
      </c>
      <c r="C50" s="17">
        <v>-15000</v>
      </c>
      <c r="D50" s="23"/>
      <c r="E50" s="13"/>
    </row>
    <row r="51" spans="1:5" x14ac:dyDescent="0.15">
      <c r="A51" s="4">
        <v>6570</v>
      </c>
      <c r="B51" t="s">
        <v>61</v>
      </c>
      <c r="C51" s="17">
        <v>-2000</v>
      </c>
      <c r="D51" s="23"/>
      <c r="E51" s="13"/>
    </row>
    <row r="52" spans="1:5" ht="14" customHeight="1" x14ac:dyDescent="0.15">
      <c r="A52" s="4">
        <v>6982</v>
      </c>
      <c r="B52" s="13" t="s">
        <v>102</v>
      </c>
      <c r="C52" s="17">
        <v>-3000</v>
      </c>
      <c r="D52" s="23"/>
      <c r="E52" s="39" t="s">
        <v>114</v>
      </c>
    </row>
    <row r="53" spans="1:5" x14ac:dyDescent="0.15">
      <c r="A53" s="4">
        <v>6990</v>
      </c>
      <c r="B53" t="s">
        <v>64</v>
      </c>
      <c r="C53" s="17">
        <v>-1000</v>
      </c>
      <c r="D53" s="23"/>
    </row>
    <row r="54" spans="1:5" x14ac:dyDescent="0.15">
      <c r="A54" s="4">
        <v>6991</v>
      </c>
      <c r="B54" s="13" t="s">
        <v>104</v>
      </c>
      <c r="C54" s="17">
        <v>-500</v>
      </c>
      <c r="D54" s="23"/>
    </row>
    <row r="55" spans="1:5" x14ac:dyDescent="0.15">
      <c r="A55" s="7" t="s">
        <v>67</v>
      </c>
      <c r="C55" s="19">
        <f>SUM(C32:C54)</f>
        <v>-167000</v>
      </c>
      <c r="D55" s="24">
        <f>SUM(D32:D54)</f>
        <v>0</v>
      </c>
      <c r="E55" s="2"/>
    </row>
    <row r="56" spans="1:5" x14ac:dyDescent="0.15">
      <c r="A56" s="4"/>
      <c r="C56" s="17"/>
      <c r="D56" s="23"/>
    </row>
    <row r="57" spans="1:5" x14ac:dyDescent="0.15">
      <c r="A57" s="10"/>
      <c r="B57" s="2"/>
      <c r="C57" s="17"/>
      <c r="D57" s="23"/>
    </row>
    <row r="58" spans="1:5" x14ac:dyDescent="0.15">
      <c r="A58" s="4"/>
      <c r="C58" s="17"/>
      <c r="D58" s="23"/>
    </row>
    <row r="59" spans="1:5" x14ac:dyDescent="0.15">
      <c r="A59" s="7" t="s">
        <v>68</v>
      </c>
      <c r="C59" s="17"/>
      <c r="D59" s="23"/>
    </row>
    <row r="60" spans="1:5" x14ac:dyDescent="0.15">
      <c r="A60" s="42">
        <v>7210</v>
      </c>
      <c r="B60" s="43" t="s">
        <v>69</v>
      </c>
      <c r="C60" s="44">
        <v>-372000</v>
      </c>
      <c r="D60" s="45"/>
      <c r="E60" s="46"/>
    </row>
    <row r="61" spans="1:5" x14ac:dyDescent="0.15">
      <c r="A61" s="4">
        <v>7281</v>
      </c>
      <c r="B61" t="s">
        <v>101</v>
      </c>
      <c r="C61" s="17">
        <v>-3000</v>
      </c>
      <c r="D61" s="23"/>
    </row>
    <row r="62" spans="1:5" x14ac:dyDescent="0.15">
      <c r="A62" s="4">
        <v>7285</v>
      </c>
      <c r="B62" t="s">
        <v>109</v>
      </c>
      <c r="C62" s="17">
        <v>-50000</v>
      </c>
      <c r="D62" s="23"/>
    </row>
    <row r="63" spans="1:5" x14ac:dyDescent="0.15">
      <c r="A63" s="4">
        <v>7290</v>
      </c>
      <c r="B63" t="s">
        <v>110</v>
      </c>
      <c r="C63" s="17">
        <v>-51200</v>
      </c>
      <c r="D63" s="23"/>
    </row>
    <row r="64" spans="1:5" x14ac:dyDescent="0.15">
      <c r="A64" s="4">
        <v>7410</v>
      </c>
      <c r="B64" s="41" t="s">
        <v>116</v>
      </c>
      <c r="C64" s="17">
        <v>-18000</v>
      </c>
      <c r="D64" s="23"/>
    </row>
    <row r="65" spans="1:5" x14ac:dyDescent="0.15">
      <c r="A65" s="4">
        <v>7519</v>
      </c>
      <c r="B65" t="s">
        <v>74</v>
      </c>
      <c r="C65" s="17">
        <v>0</v>
      </c>
      <c r="D65" s="23"/>
    </row>
    <row r="66" spans="1:5" x14ac:dyDescent="0.15">
      <c r="A66" s="42">
        <v>7510</v>
      </c>
      <c r="B66" s="47" t="s">
        <v>75</v>
      </c>
      <c r="C66" s="44">
        <v>-101000</v>
      </c>
      <c r="D66" s="45"/>
      <c r="E66" s="47"/>
    </row>
    <row r="67" spans="1:5" x14ac:dyDescent="0.15">
      <c r="A67" s="42">
        <v>7519</v>
      </c>
      <c r="B67" s="48" t="s">
        <v>117</v>
      </c>
      <c r="C67" s="44">
        <v>-4500</v>
      </c>
      <c r="D67" s="45"/>
      <c r="E67" s="47"/>
    </row>
    <row r="68" spans="1:5" x14ac:dyDescent="0.15">
      <c r="A68" s="42">
        <v>7530</v>
      </c>
      <c r="B68" s="48" t="s">
        <v>118</v>
      </c>
      <c r="C68" s="44">
        <v>-2400</v>
      </c>
      <c r="D68" s="45"/>
      <c r="E68" s="47"/>
    </row>
    <row r="69" spans="1:5" x14ac:dyDescent="0.15">
      <c r="A69" s="4">
        <v>7620</v>
      </c>
      <c r="B69" s="13" t="s">
        <v>78</v>
      </c>
      <c r="C69" s="17">
        <v>-1700</v>
      </c>
      <c r="D69" s="23"/>
      <c r="E69" s="39"/>
    </row>
    <row r="70" spans="1:5" x14ac:dyDescent="0.15">
      <c r="A70" s="4">
        <v>7621</v>
      </c>
      <c r="B70" s="13" t="s">
        <v>106</v>
      </c>
      <c r="C70" s="17">
        <v>-500</v>
      </c>
      <c r="D70" s="23"/>
    </row>
    <row r="71" spans="1:5" x14ac:dyDescent="0.15">
      <c r="A71" s="4">
        <v>7622</v>
      </c>
      <c r="B71" s="13" t="s">
        <v>107</v>
      </c>
      <c r="C71" s="17">
        <v>-1200</v>
      </c>
      <c r="D71" s="23"/>
    </row>
    <row r="72" spans="1:5" x14ac:dyDescent="0.15">
      <c r="A72" s="7" t="s">
        <v>83</v>
      </c>
      <c r="C72" s="19">
        <f>SUM(C60:C71)</f>
        <v>-605500</v>
      </c>
      <c r="D72" s="24">
        <f>SUM(D60:D71)</f>
        <v>0</v>
      </c>
    </row>
    <row r="73" spans="1:5" x14ac:dyDescent="0.15">
      <c r="A73" s="7"/>
      <c r="C73" s="17"/>
      <c r="D73" s="23"/>
      <c r="E73" s="2"/>
    </row>
    <row r="74" spans="1:5" x14ac:dyDescent="0.15">
      <c r="A74" s="7" t="s">
        <v>84</v>
      </c>
      <c r="C74" s="17"/>
      <c r="D74" s="23"/>
    </row>
    <row r="75" spans="1:5" x14ac:dyDescent="0.15">
      <c r="A75" s="4"/>
      <c r="C75" s="17"/>
      <c r="D75" s="23"/>
    </row>
    <row r="76" spans="1:5" x14ac:dyDescent="0.15">
      <c r="A76" s="7" t="s">
        <v>85</v>
      </c>
      <c r="C76" s="17"/>
      <c r="D76" s="23"/>
    </row>
    <row r="77" spans="1:5" x14ac:dyDescent="0.15">
      <c r="A77" s="4">
        <v>7835</v>
      </c>
      <c r="B77" s="41" t="s">
        <v>119</v>
      </c>
      <c r="C77" s="17">
        <v>-4000</v>
      </c>
      <c r="D77" s="23"/>
      <c r="E77" s="2"/>
    </row>
    <row r="78" spans="1:5" x14ac:dyDescent="0.15">
      <c r="A78" s="7" t="s">
        <v>87</v>
      </c>
      <c r="C78" s="19"/>
      <c r="D78" s="23"/>
      <c r="E78" s="2"/>
    </row>
    <row r="79" spans="1:5" x14ac:dyDescent="0.15">
      <c r="A79" s="7"/>
      <c r="C79" s="17"/>
      <c r="D79" s="23"/>
      <c r="E79" s="2"/>
    </row>
    <row r="80" spans="1:5" x14ac:dyDescent="0.15">
      <c r="A80" s="7" t="s">
        <v>88</v>
      </c>
      <c r="C80" s="17"/>
      <c r="D80" s="23"/>
    </row>
    <row r="81" spans="1:5" x14ac:dyDescent="0.15">
      <c r="A81" s="4"/>
      <c r="C81" s="17"/>
      <c r="D81" s="23"/>
    </row>
    <row r="82" spans="1:5" x14ac:dyDescent="0.15">
      <c r="A82" s="7" t="s">
        <v>89</v>
      </c>
      <c r="C82" s="17"/>
      <c r="D82" s="23"/>
      <c r="E82" s="13"/>
    </row>
    <row r="83" spans="1:5" x14ac:dyDescent="0.15">
      <c r="A83" s="4">
        <v>8422</v>
      </c>
      <c r="B83" s="13" t="s">
        <v>94</v>
      </c>
      <c r="C83" s="17">
        <v>0</v>
      </c>
      <c r="D83" s="23"/>
    </row>
    <row r="84" spans="1:5" x14ac:dyDescent="0.15">
      <c r="A84" s="4"/>
      <c r="C84" s="17"/>
      <c r="D84" s="23"/>
    </row>
    <row r="85" spans="1:5" x14ac:dyDescent="0.15">
      <c r="A85" s="7" t="s">
        <v>96</v>
      </c>
      <c r="B85" s="2"/>
      <c r="C85" s="19"/>
      <c r="D85" s="19">
        <f>SUM(D83:D83)</f>
        <v>0</v>
      </c>
    </row>
    <row r="86" spans="1:5" x14ac:dyDescent="0.15">
      <c r="A86" s="7"/>
      <c r="B86" s="2"/>
      <c r="C86" s="19"/>
      <c r="D86" s="23"/>
    </row>
    <row r="87" spans="1:5" x14ac:dyDescent="0.15">
      <c r="A87" s="7" t="s">
        <v>97</v>
      </c>
      <c r="B87" s="2"/>
      <c r="C87" s="19"/>
      <c r="D87" s="23"/>
    </row>
    <row r="88" spans="1:5" x14ac:dyDescent="0.15">
      <c r="A88" s="4"/>
      <c r="C88" s="17"/>
      <c r="D88" s="23"/>
      <c r="E88" s="2"/>
    </row>
    <row r="89" spans="1:5" x14ac:dyDescent="0.15">
      <c r="A89" s="11" t="s">
        <v>98</v>
      </c>
      <c r="C89" s="24">
        <f>C16+C25+C55+C72+C85</f>
        <v>-37500</v>
      </c>
      <c r="D89" s="21">
        <f>D13+D25+D55+D72+D78+D85</f>
        <v>0</v>
      </c>
    </row>
    <row r="91" spans="1:5" x14ac:dyDescent="0.15">
      <c r="B91" s="37"/>
    </row>
    <row r="92" spans="1:5" x14ac:dyDescent="0.15">
      <c r="B92" s="37"/>
    </row>
    <row r="93" spans="1:5" x14ac:dyDescent="0.15">
      <c r="B93" s="37"/>
    </row>
    <row r="94" spans="1:5" x14ac:dyDescent="0.15">
      <c r="B94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 2018</vt:lpstr>
      <vt:lpstr>Budget 2020</vt:lpstr>
    </vt:vector>
  </TitlesOfParts>
  <Manager/>
  <Company>Olsson Ekonomikonsulter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Ingalill Gustafsson</dc:creator>
  <cp:keywords/>
  <dc:description/>
  <cp:lastModifiedBy>Microsoft Office User</cp:lastModifiedBy>
  <cp:revision/>
  <dcterms:created xsi:type="dcterms:W3CDTF">2006-05-22T11:33:38Z</dcterms:created>
  <dcterms:modified xsi:type="dcterms:W3CDTF">2020-02-24T08:31:26Z</dcterms:modified>
  <cp:category/>
  <cp:contentStatus/>
</cp:coreProperties>
</file>